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7F" lockStructure="1"/>
  <bookViews>
    <workbookView xWindow="120" yWindow="15" windowWidth="15570" windowHeight="12015"/>
  </bookViews>
  <sheets>
    <sheet name="District Profile Report" sheetId="1" r:id="rId1"/>
    <sheet name="District Data" sheetId="2" r:id="rId2"/>
    <sheet name="Similar District Data" sheetId="4" r:id="rId3"/>
    <sheet name="State Data" sheetId="5" r:id="rId4"/>
  </sheets>
  <definedNames>
    <definedName name="DIST_NAME">'District Data'!#REF!</definedName>
    <definedName name="_xlnm.Print_Area" localSheetId="0">'District Profile Report'!$A$1:$I$78</definedName>
  </definedNames>
  <calcPr calcId="145621"/>
</workbook>
</file>

<file path=xl/calcChain.xml><?xml version="1.0" encoding="utf-8"?>
<calcChain xmlns="http://schemas.openxmlformats.org/spreadsheetml/2006/main">
  <c r="D8" i="1" l="1"/>
  <c r="I77" i="1"/>
  <c r="I76" i="1"/>
  <c r="I75" i="1"/>
  <c r="I74" i="1"/>
  <c r="I73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4" i="1"/>
  <c r="I53" i="1"/>
  <c r="I52" i="1"/>
  <c r="I51" i="1"/>
  <c r="I50" i="1"/>
  <c r="I49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77" i="1" l="1"/>
  <c r="H76" i="1"/>
  <c r="H75" i="1"/>
  <c r="H74" i="1"/>
  <c r="H73" i="1"/>
  <c r="H71" i="1"/>
  <c r="H70" i="1"/>
  <c r="H69" i="1"/>
  <c r="H68" i="1"/>
  <c r="H67" i="1"/>
  <c r="H66" i="1"/>
  <c r="H65" i="1"/>
  <c r="H64" i="1"/>
  <c r="H63" i="1"/>
  <c r="H61" i="1"/>
  <c r="H60" i="1"/>
  <c r="H59" i="1"/>
  <c r="H58" i="1"/>
  <c r="H57" i="1"/>
  <c r="H56" i="1"/>
  <c r="H54" i="1"/>
  <c r="H53" i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I10" i="1"/>
  <c r="H10" i="1"/>
  <c r="G10" i="1"/>
  <c r="A6" i="1"/>
  <c r="E39" i="1" s="1"/>
  <c r="E77" i="1" l="1"/>
  <c r="E75" i="1"/>
  <c r="E73" i="1"/>
  <c r="E70" i="1"/>
  <c r="E68" i="1"/>
  <c r="E66" i="1"/>
  <c r="E64" i="1"/>
  <c r="E61" i="1"/>
  <c r="E59" i="1"/>
  <c r="E57" i="1"/>
  <c r="E54" i="1"/>
  <c r="E52" i="1"/>
  <c r="E50" i="1"/>
  <c r="E47" i="1"/>
  <c r="E45" i="1"/>
  <c r="E43" i="1"/>
  <c r="E41" i="1"/>
  <c r="E37" i="1"/>
  <c r="E35" i="1"/>
  <c r="E32" i="1"/>
  <c r="E30" i="1"/>
  <c r="E28" i="1"/>
  <c r="E26" i="1"/>
  <c r="E22" i="1"/>
  <c r="E21" i="1"/>
  <c r="E19" i="1"/>
  <c r="E17" i="1"/>
  <c r="E15" i="1"/>
  <c r="E13" i="1"/>
  <c r="E10" i="1"/>
  <c r="D77" i="1"/>
  <c r="D75" i="1"/>
  <c r="D73" i="1"/>
  <c r="D70" i="1"/>
  <c r="D68" i="1"/>
  <c r="D66" i="1"/>
  <c r="D64" i="1"/>
  <c r="D61" i="1"/>
  <c r="D59" i="1"/>
  <c r="D57" i="1"/>
  <c r="D54" i="1"/>
  <c r="D52" i="1"/>
  <c r="D50" i="1"/>
  <c r="D47" i="1"/>
  <c r="D45" i="1"/>
  <c r="D43" i="1"/>
  <c r="D41" i="1"/>
  <c r="D39" i="1"/>
  <c r="D37" i="1"/>
  <c r="D35" i="1"/>
  <c r="D32" i="1"/>
  <c r="D30" i="1"/>
  <c r="D28" i="1"/>
  <c r="D26" i="1"/>
  <c r="D16" i="1"/>
  <c r="D20" i="1"/>
  <c r="D15" i="1"/>
  <c r="D11" i="1"/>
  <c r="E76" i="1"/>
  <c r="E74" i="1"/>
  <c r="E71" i="1"/>
  <c r="E69" i="1"/>
  <c r="E67" i="1"/>
  <c r="E65" i="1"/>
  <c r="E63" i="1"/>
  <c r="E60" i="1"/>
  <c r="E58" i="1"/>
  <c r="E56" i="1"/>
  <c r="E53" i="1"/>
  <c r="E51" i="1"/>
  <c r="E49" i="1"/>
  <c r="E46" i="1"/>
  <c r="E44" i="1"/>
  <c r="E42" i="1"/>
  <c r="E40" i="1"/>
  <c r="E38" i="1"/>
  <c r="E36" i="1"/>
  <c r="E33" i="1"/>
  <c r="E31" i="1"/>
  <c r="E29" i="1"/>
  <c r="E27" i="1"/>
  <c r="E25" i="1"/>
  <c r="E23" i="1"/>
  <c r="E20" i="1"/>
  <c r="E18" i="1"/>
  <c r="E16" i="1"/>
  <c r="E14" i="1"/>
  <c r="E12" i="1"/>
  <c r="E11" i="1"/>
  <c r="D76" i="1"/>
  <c r="D74" i="1"/>
  <c r="D71" i="1"/>
  <c r="D69" i="1"/>
  <c r="D67" i="1"/>
  <c r="D65" i="1"/>
  <c r="D63" i="1"/>
  <c r="D60" i="1"/>
  <c r="D58" i="1"/>
  <c r="D56" i="1"/>
  <c r="D53" i="1"/>
  <c r="D51" i="1"/>
  <c r="D49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4" i="1"/>
  <c r="D12" i="1"/>
  <c r="D10" i="1"/>
  <c r="D22" i="1"/>
  <c r="D18" i="1"/>
  <c r="D13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1" i="1"/>
  <c r="F60" i="1"/>
  <c r="F59" i="1"/>
  <c r="F58" i="1"/>
  <c r="F57" i="1"/>
  <c r="F56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<sst xmlns="http://schemas.openxmlformats.org/spreadsheetml/2006/main" count="2156" uniqueCount="877">
  <si>
    <t>Similar District Average</t>
  </si>
  <si>
    <t>Statewide average of Local, E.V., &amp; City Districts</t>
  </si>
  <si>
    <t/>
  </si>
  <si>
    <t>A - Demographic Data:</t>
  </si>
  <si>
    <t>B - Personnel Data:</t>
  </si>
  <si>
    <t xml:space="preserve">C - Property Valuation And Tax Data: </t>
  </si>
  <si>
    <t>D - Local Effort Data:</t>
  </si>
  <si>
    <t>E - Expenditure Per Pupil Data:</t>
  </si>
  <si>
    <t>F - Revenue By Source Data:</t>
  </si>
  <si>
    <t>G - District Financial Status From Five Year Forecast Data:</t>
  </si>
  <si>
    <t xml:space="preserve">Ohio Department Of Education     </t>
  </si>
  <si>
    <t>Office of School Options and Finance</t>
  </si>
  <si>
    <t xml:space="preserve">District Profile Report For City, Exempted Village And Local School Districts for </t>
  </si>
  <si>
    <t>District Rollback Homestead Per Pupil FY11</t>
  </si>
  <si>
    <t>.</t>
  </si>
  <si>
    <t>Similar District Rollback Homestead Per Pupil FY11</t>
  </si>
  <si>
    <t>NA</t>
  </si>
  <si>
    <t>Comparison District 1</t>
  </si>
  <si>
    <t>Comparison District 2</t>
  </si>
  <si>
    <t>Comparison District 3</t>
  </si>
  <si>
    <t>FTE Number Of Regular Education Classroom Teachers (FY08)</t>
  </si>
  <si>
    <t>K-12 Regular Education Pupil Teacher Ratio (FY08)</t>
  </si>
  <si>
    <t>District Square Mileage FY12</t>
  </si>
  <si>
    <t>District Pupil Density FY12</t>
  </si>
  <si>
    <t>District Total Average Daily Membership FY11</t>
  </si>
  <si>
    <t>District Total Year-End Enrollment FY11</t>
  </si>
  <si>
    <t>District Asian Students As % Of Total FY11</t>
  </si>
  <si>
    <t>District Pacific Islander Students As % Of Total FY11</t>
  </si>
  <si>
    <t>District Black Students As % Of Total FY11</t>
  </si>
  <si>
    <t>District American Indian/ Alaskan Native Students As % Of Total FY11</t>
  </si>
  <si>
    <t>District Hispanic Students As % Of Total FY11</t>
  </si>
  <si>
    <t>District White Students As % Of Total FY11</t>
  </si>
  <si>
    <t>District Multiracial Students As % Of Total FY11</t>
  </si>
  <si>
    <t>District Percent Of Students In Poverty FY11</t>
  </si>
  <si>
    <t>District Percent Of Students With Limited English Proficiency FY11</t>
  </si>
  <si>
    <t>District Percent Of Students With Disability FY11</t>
  </si>
  <si>
    <t>District FTE Number Of Classroom Teachers FY08</t>
  </si>
  <si>
    <t>District Classroom Teacher Average Salary FY11</t>
  </si>
  <si>
    <t>District Percent Of Teachers With 0-4 Years Experience FY11</t>
  </si>
  <si>
    <t>District Percent Of Teachers With 4-10 Years Experience FY11</t>
  </si>
  <si>
    <t>District Percent Of Teachers With 10+ Years Experience FY11</t>
  </si>
  <si>
    <t>District K-12 Regular Education Pupil Teacher Ratio FY08</t>
  </si>
  <si>
    <t>District FTE Number Of Administrators FY11</t>
  </si>
  <si>
    <t>District Administrator Average Salary FY11</t>
  </si>
  <si>
    <t>District Pupil Administrator Ratio FY11</t>
  </si>
  <si>
    <t>District Assessed Valuation Per Pupil FY12</t>
  </si>
  <si>
    <t>District Res/Agr Real Valuation As % Of Total FY12</t>
  </si>
  <si>
    <t>District All Other Real Valuation As % Of Total FY12</t>
  </si>
  <si>
    <t>District Public Utility Tangible Valuation As % Of Total FY12</t>
  </si>
  <si>
    <t>District General Tangible Valuation As % Of Total FY12</t>
  </si>
  <si>
    <t>District Business Valuation As % Of Total FY12</t>
  </si>
  <si>
    <t>District Per Pupil Revenue Raised By 1 Mill Of Property Tax FY12</t>
  </si>
  <si>
    <t>District Total Property Tax Per Pupil FY12</t>
  </si>
  <si>
    <t>District OSFC 3-Year Valuation Per Pupil FY12</t>
  </si>
  <si>
    <t>District Ranking Of OSFC Valuation Per Pupil FY12</t>
  </si>
  <si>
    <t>District Median Income TY09</t>
  </si>
  <si>
    <t>District Average Income TY09</t>
  </si>
  <si>
    <t>District Current Operating Millage Incl JVS FY12</t>
  </si>
  <si>
    <t>District Class 1 Effective Millage Incl JVS FY12</t>
  </si>
  <si>
    <t>District Class 2 Effective Millage Incl JVS FY12</t>
  </si>
  <si>
    <t>District Inside Millage FY12</t>
  </si>
  <si>
    <t>District Income Tax Per Pupil FY11</t>
  </si>
  <si>
    <t>District Local Tax Effort Index FY11</t>
  </si>
  <si>
    <t>District Administrative Expenditure Per Pupil FY11</t>
  </si>
  <si>
    <t>District Building Operation Expenditure Per Pupil FY11</t>
  </si>
  <si>
    <t>District Instructional Expenditure Per Pupil FY11</t>
  </si>
  <si>
    <t>District Pupil Support Expenditure Per Pupil FY11</t>
  </si>
  <si>
    <t>District Staff Support Expenditure Per Pupil FY11</t>
  </si>
  <si>
    <t>District Total Expenditure Per Pupil FY11</t>
  </si>
  <si>
    <t>District State Revenue Per Pupil FY11</t>
  </si>
  <si>
    <t>District State Revenue As % Of Total FY11</t>
  </si>
  <si>
    <t>District Local Revenue Per Pupil FY11</t>
  </si>
  <si>
    <t>District Local Revenue As % Of Total FY11</t>
  </si>
  <si>
    <t>District Federal Revenue Per Pupil FY11</t>
  </si>
  <si>
    <t>District Federal Revenue As % Of Total FY11</t>
  </si>
  <si>
    <t>District Total Revenue Per Pupil FY11</t>
  </si>
  <si>
    <t>District Formula Funding Per Pupil FY11</t>
  </si>
  <si>
    <t>District Formula Funding As % Of Income Tax Liability FY11</t>
  </si>
  <si>
    <t>District Salaries As % Of Operating Expenditures FY11</t>
  </si>
  <si>
    <t>District Fringe Benefits As % Of Operating Expenditures FY11</t>
  </si>
  <si>
    <t>District Purchased Services As % Of Operating Expenditures FY11</t>
  </si>
  <si>
    <t>District Supplies &amp; Materials As % Of Operating Expenditures FY11</t>
  </si>
  <si>
    <t>District Other Expenses As % Of Operating Expenditures FY11</t>
  </si>
  <si>
    <t>Similar District Square Mileage FY12</t>
  </si>
  <si>
    <t>Similar District Pupil Density FY12</t>
  </si>
  <si>
    <t>Similar District Total Average Daily Membership FY11</t>
  </si>
  <si>
    <t>Similar District Total Year-End Enrollment FY11</t>
  </si>
  <si>
    <t>Similar District Asian Students As % Of Total FY11</t>
  </si>
  <si>
    <t>Similar District Pacific Islander Students As % Of Total FY11</t>
  </si>
  <si>
    <t>Similar District Black Students As % Of Total FY11</t>
  </si>
  <si>
    <t>Similar District American Indian/ Alaskan Native Students As % Of Total FY11</t>
  </si>
  <si>
    <t>Similar District Hispanic Students As % Of Total FY11</t>
  </si>
  <si>
    <t>Similar District White Students As % Of Total FY11</t>
  </si>
  <si>
    <t>Similar District Multiracial Students As % Of Total FY11</t>
  </si>
  <si>
    <t>Similar District Percent Of Students In Poverty FY11</t>
  </si>
  <si>
    <t>Similar District Percent Of Students With Limited English Proficiency FY11</t>
  </si>
  <si>
    <t>Similar District Percent Of Students With Disability FY11</t>
  </si>
  <si>
    <t>Similar District FTE Number Of Classroom Teachers FY08</t>
  </si>
  <si>
    <t>Similar District Classroom Teacher Average Salary FY11</t>
  </si>
  <si>
    <t>Similar District Percent Of Teachers With 0-4 Years Experience FY11</t>
  </si>
  <si>
    <t>Similar District Percent Of Teachers With 4-10 Years Experience FY11</t>
  </si>
  <si>
    <t>Similar District Percent Of Teachers With 10+ Years Experience FY11</t>
  </si>
  <si>
    <t>Similar District K-12 Regular Education Pupil Teacher Ratio FY08</t>
  </si>
  <si>
    <t>Similar District FTE Number Of Administrators FY11</t>
  </si>
  <si>
    <t>Similar District Administrator Average Salary FY11</t>
  </si>
  <si>
    <t>Similar District Pupil Administrator Ratio FY11</t>
  </si>
  <si>
    <t>Similar District Assessed Valuation Per Pupil FY12</t>
  </si>
  <si>
    <t>Similar District Res/Agr Real Valuation As % Of Total FY12</t>
  </si>
  <si>
    <t>Similar District All Other Real Valuation As % Of Total FY12</t>
  </si>
  <si>
    <t>Similar District Public Utility Tangible Valuation As % Of Total FY12</t>
  </si>
  <si>
    <t>Similar District General Tangible Valuation As % Of Total FY12</t>
  </si>
  <si>
    <t>Similar District Business Valuation As % Of Total FY12</t>
  </si>
  <si>
    <t>Similar District Per Pupil Revenue Raised By 1 Mill Of Property Tax FY12</t>
  </si>
  <si>
    <t>Similar District Total Property Tax Per Pupil FY12</t>
  </si>
  <si>
    <t>Similar District OSFC 3-Year Valuation Per Pupil FY12</t>
  </si>
  <si>
    <t>Similar District Ranking Of OSFC Valuation Per Pupil FY12</t>
  </si>
  <si>
    <t>Similar District Median Income TY09</t>
  </si>
  <si>
    <t>Similar District Average Income TY09</t>
  </si>
  <si>
    <t>Similar District Current Operating Millage Incl JVS FY12</t>
  </si>
  <si>
    <t>Similar District Class 1 Effective Millage Incl JVS FY12</t>
  </si>
  <si>
    <t>Similar District Class 2 Effective Millage Incl JVS FY12</t>
  </si>
  <si>
    <t>Similar District Inside Millage FY12</t>
  </si>
  <si>
    <t>Similar District Income Tax Per Pupil FY11</t>
  </si>
  <si>
    <t>Similar District Local Tax Effort Index FY11</t>
  </si>
  <si>
    <t>Similar District Administrative Expenditure Per Pupil FY11</t>
  </si>
  <si>
    <t>Similar District Building Operation Expenditure Per Pupil FY11</t>
  </si>
  <si>
    <t>Similar District Instructional Expenditure Per Pupil FY11</t>
  </si>
  <si>
    <t>Similar District Pupil Support Expenditure Per Pupil FY11</t>
  </si>
  <si>
    <t>Similar District Staff Support Expenditure Per Pupil FY11</t>
  </si>
  <si>
    <t>Similar District Total Expenditure Per Pupil FY11</t>
  </si>
  <si>
    <t>Similar District State Revenue Per Pupil FY11</t>
  </si>
  <si>
    <t>Similar District State Revenue As % Of Total FY11</t>
  </si>
  <si>
    <t>Similar District Local Revenue Per Pupil FY11</t>
  </si>
  <si>
    <t>Similar District Local Revenue As % Of Total FY11</t>
  </si>
  <si>
    <t>Similar District Federal Revenue Per Pupil FY11</t>
  </si>
  <si>
    <t>Similar District Federal Revenue As % Of Total FY11</t>
  </si>
  <si>
    <t>Similar District Total Revenue Per Pupil FY11</t>
  </si>
  <si>
    <t>Similar District Formula Funding Per Pupil FY11</t>
  </si>
  <si>
    <t>Similar District Formula Funding As % Of Income Tax Liability FY11</t>
  </si>
  <si>
    <t>Similar District Salaries As % Of Operating Expenditures FY11</t>
  </si>
  <si>
    <t>Similar District Fringe Benefits As % Of Operating Expenditures FY11</t>
  </si>
  <si>
    <t>Similar District Purchased Services As % Of Operating Expenditures FY11</t>
  </si>
  <si>
    <t>Similar District Supplies &amp; Materials As % Of Operating Expenditures FY11</t>
  </si>
  <si>
    <t>Similar District Other Expenses As % Of Operating Expenditures FY11</t>
  </si>
  <si>
    <t>School District Area Square Mileage (FY12)</t>
  </si>
  <si>
    <t>District Pupil Density (FY12)</t>
  </si>
  <si>
    <t>Total Average Daily Membership (FY11)</t>
  </si>
  <si>
    <t>Total Year-End Enrollment (FY11)</t>
  </si>
  <si>
    <t>Asian Students As % Of Total (FY11)</t>
  </si>
  <si>
    <t>Pacific Islander Students As % Of Total (FY11)</t>
  </si>
  <si>
    <t>Black Students As % Of Total (FY11)</t>
  </si>
  <si>
    <t>American Indian/Alaskan Native Students As % Of Total (FY11)</t>
  </si>
  <si>
    <t>Hispanic Students As % Of Total (FY11)</t>
  </si>
  <si>
    <t>White Students As % Of Total (FY11)</t>
  </si>
  <si>
    <t>Multiracial Students As % Of Total (FY11)</t>
  </si>
  <si>
    <t>% Of Students In Poverty (FY11)</t>
  </si>
  <si>
    <t>% Of Students With Limited English Proficiency (FY11)</t>
  </si>
  <si>
    <t>% Of Students With Disability (FY11)</t>
  </si>
  <si>
    <t>Classroom Teachers' Average Salary (FY11)</t>
  </si>
  <si>
    <t>% Teachers With 0-4 Years Experience (FY11)</t>
  </si>
  <si>
    <t>% Teachers With 4-10 Years Experience (FY11)</t>
  </si>
  <si>
    <t>% Teachers With 10+ Years Experience (FY11)</t>
  </si>
  <si>
    <t>FTE Number Of Administrators (FY11)</t>
  </si>
  <si>
    <t>Administrators' Average Salary (FY11)</t>
  </si>
  <si>
    <t>Pupil Administrator Ratio (FY11)</t>
  </si>
  <si>
    <t>Assessed Property Valuation Per Pupil (TY10 [FY12])</t>
  </si>
  <si>
    <t>Res &amp; Agr Real Property Valuation As % Of Total (TY10 [FY12])</t>
  </si>
  <si>
    <t>All Other Real Property Valuation As % Of Total (TY10 [FY12])</t>
  </si>
  <si>
    <t>Public Utility Tangible Value As % Of Total (TY10 [FY12])</t>
  </si>
  <si>
    <t>General Tangible Value As % Of Total (TY10 [FY12])</t>
  </si>
  <si>
    <t>Business Valuation As % Of Total (TY10 [FY12])</t>
  </si>
  <si>
    <t>Per Pupil Revenue Raised By One Mill Property Tax (TY10 [FY12])</t>
  </si>
  <si>
    <t>Total Property Tax Per Pupil (TY10 [FY12])</t>
  </si>
  <si>
    <t>Rollback &amp; Homestead Per Pupil (FY11)</t>
  </si>
  <si>
    <t>OSFC 3-Year Adjusted Valuation Per Pupil (FY12)</t>
  </si>
  <si>
    <t>District Ranking Of OSFC Valuation Per Pupil (FY12)</t>
  </si>
  <si>
    <t>Median Income (TY09)</t>
  </si>
  <si>
    <t>Average Income (TY09)</t>
  </si>
  <si>
    <t>Current Operating Millage Including JVS Mills (TY10 [FY12])</t>
  </si>
  <si>
    <t>Effective Class 1 Millage Including JVS Mills (TY10 [FY12])</t>
  </si>
  <si>
    <t>Effective Class 2 Millage Including JVS Mills (TY10 [FY12])</t>
  </si>
  <si>
    <t>School Inside Millage (TY10 [FY12])</t>
  </si>
  <si>
    <t>School District Income Tax Per Pupil (FY11)</t>
  </si>
  <si>
    <t>Local Tax Effort Index (FY11)</t>
  </si>
  <si>
    <t>Administration Expenditure Per Pupil (FY11)</t>
  </si>
  <si>
    <t>Building Operation Expenditure Per Pupil (FY11)</t>
  </si>
  <si>
    <t>Instructional Expenditure Per Pupil (FY11)</t>
  </si>
  <si>
    <t>Pupil Support Expenditure Per Pupil (FY11)</t>
  </si>
  <si>
    <t>Staff Support Expenditure Per Pupil (FY11)</t>
  </si>
  <si>
    <t>Total Expenditure Per Pupil (FY11)</t>
  </si>
  <si>
    <t>State Revenue Per Pupil (FY11)</t>
  </si>
  <si>
    <t>State Revenue As % Of Total (FY11)</t>
  </si>
  <si>
    <t>Local Revenue Per Pupil (FY11)</t>
  </si>
  <si>
    <t>Local Revenue As % Of Total (FY11)</t>
  </si>
  <si>
    <t>Federal Revenue Per Pupil (FY11)</t>
  </si>
  <si>
    <t>Federal Revenue As % Of Total (FY11)</t>
  </si>
  <si>
    <t>Total Revenue Per Pupil (FY11)</t>
  </si>
  <si>
    <t>Total Formula Funding Per Pupil (FY11)</t>
  </si>
  <si>
    <t>Total Formula Funding As % Of Income Tax Liability (FY11)</t>
  </si>
  <si>
    <t>Salaries As % Of Operating Expenditures (FY11)</t>
  </si>
  <si>
    <t>Fringe Benefits As % Of Operating Expenditures (FY11)</t>
  </si>
  <si>
    <t>Purchased Services As % Of Operating Expenditures (FY11)</t>
  </si>
  <si>
    <t>Supplies &amp; Materials As % Of Operating Expenditures (FY11)</t>
  </si>
  <si>
    <t>Other Expenses As % Of Operating Expenditures (FY11)</t>
  </si>
  <si>
    <t>1) SCHOOL DISTRICT AREA SQUARE MILEAGE (FY12)</t>
  </si>
  <si>
    <t>2) DISTRICT PUPIL DENSITY (FY12)</t>
  </si>
  <si>
    <t>3) TOTAL AVERAGE DAILY MEMBERSHIP (FY11)</t>
  </si>
  <si>
    <t>4) TOTAL YEAR-END ENROLLMENT (FY11)</t>
  </si>
  <si>
    <t>5) ASIAN STUDENTS AS % OF TOTAL (FY11)</t>
  </si>
  <si>
    <t>6) PACIFIC ISLANDER STUDENTS AS % OF TOTAL (FY11)</t>
  </si>
  <si>
    <t>7) BLACK STUDENTS AS % OF TOTAL (FY11)</t>
  </si>
  <si>
    <t>8) AMERICAN INDIAN/ALASKAN NATIVE STUDENTS AS % OF TOTAL (FY11)</t>
  </si>
  <si>
    <t>9) HISPANIC STUDENTS AS % OF TOTAL (FY11)</t>
  </si>
  <si>
    <t>10) WHITE STUDENTS AS % OF TOTAL (FY11)</t>
  </si>
  <si>
    <t>11) MULTIRACIAL STUDENTS AS % OF TOTAL (FY11)</t>
  </si>
  <si>
    <t>12) % OF STUDENTS IN POVERTY (FY11)</t>
  </si>
  <si>
    <t>13) % OF STUDENTS WITH LIMITED ENGLISH PROFICIENCY (FY11)</t>
  </si>
  <si>
    <t>14) % OF STUDENTS WITH DISABILITY (FY11)</t>
  </si>
  <si>
    <t>15) FTE NUMBER OF REGULAR EDUCATION CLASSROOM TEACHERS (FY08)</t>
  </si>
  <si>
    <t>16) CLASSROOM TEACHERS' AVERAGE SALARY (FY11)</t>
  </si>
  <si>
    <t>17) % TEACHERS WITH 0-4 YEARS EXPERIENCE (FY11)</t>
  </si>
  <si>
    <t>18) % TEACHERS WITH 4-10 YEARS EXPERIENCE (FY11)</t>
  </si>
  <si>
    <t>19) % TEACHERS WITH 10+ YEARS EXPERIENCE (FY11)</t>
  </si>
  <si>
    <t>20) K-12 REGULAR EDUCATION PUPIL TEACHER RATIO (FY08)</t>
  </si>
  <si>
    <t>21) FTE NUMBER OF ADMINISTRATORS (FY11)</t>
  </si>
  <si>
    <t>22) ADMINISTRATORS' AVERAGE SALARY (FY11)</t>
  </si>
  <si>
    <t>23) PUPIL ADMINISTRATOR RATIO (FY11)</t>
  </si>
  <si>
    <t>24) ASSESSED PROPERTY VALUATION PER PUPIL (TY10 [FY12])</t>
  </si>
  <si>
    <t>25) RES &amp; AGR REAL PROPERTY VALUATION AS % OF TOTAL (TY10 [FY12])</t>
  </si>
  <si>
    <t>26) ALL OTHER REAL PROPERTY VALUATION AS % OF TOTAL (TY10 [FY12])</t>
  </si>
  <si>
    <t>27) PUBLIC UTILITY TANGIBLE VALUE AS % OF TOTAL (TY10 [FY12])</t>
  </si>
  <si>
    <t>28) GENERAL TANGIBLE VALUE AS % OF TOTAL (TY10 [FY12])</t>
  </si>
  <si>
    <t>29) BUSINESS VALUATION AS % OF TOTAL (TY10 [FY12])</t>
  </si>
  <si>
    <t>30) PER PUPIL REVENUE RAISED BY ONE MILL PROPERTY TAX (TY10 [FY12])</t>
  </si>
  <si>
    <t>31) TOTAL PROPERTY TAX PER PUPIL (TY10 [FY12])</t>
  </si>
  <si>
    <t>32) ROLLBACK &amp; HOMESTEAD PER PUPIL (FY11)</t>
  </si>
  <si>
    <t>33) OSFC 3-YEAR ADJUSTED VALUATION PER PUPIL (FY12)</t>
  </si>
  <si>
    <t>34) DISTRICT RANKING OF OSFC VALUATION PER PUPIL (FY12)</t>
  </si>
  <si>
    <t>35) MEDIAN INCOME (TY09)</t>
  </si>
  <si>
    <t>36) AVERAGE INCOME (TY09)</t>
  </si>
  <si>
    <t>37) CURRENT OPERATING MILLAGE INCLUDING JVS MILLS (TY10 [FY12])</t>
  </si>
  <si>
    <t>38) EFFECTIVE CLASS 1 MILLAGE INCLUDING JVS MILLS (TY10 [FY12])</t>
  </si>
  <si>
    <t>39) EFFECTIVE CLASS 2 MILLAGE INCLUDING JVS MILLS (TY10 [FY12])</t>
  </si>
  <si>
    <t>40) SCHOOL INSIDE MILLAGE (TY10 [FY12])</t>
  </si>
  <si>
    <t>41) SCHOOL DISTRICT INCOME TAX PER PUPIL (FY11)</t>
  </si>
  <si>
    <t>42) LOCAL TAX EFFORT INDEX (FY11)</t>
  </si>
  <si>
    <t>43) ADMINISTRATION EXPENDITURE PER PUPIL (FY11)</t>
  </si>
  <si>
    <t>44) BUILDING OPERATION EXPENDITURE PER PUPIL (FY11)</t>
  </si>
  <si>
    <t>45) INSTRUCTIONAL EXPENDITURE PER PUPIL (FY11)</t>
  </si>
  <si>
    <t>46) PUPIL SUPPORT EXPENDITURE PER PUPIL (FY11)</t>
  </si>
  <si>
    <t>47) STAFF SUPPORT EXPENDITURE PER PUPIL (FY11)</t>
  </si>
  <si>
    <t>48) TOTAL EXPENDITURE PER PUPIL (FY11)</t>
  </si>
  <si>
    <t>49) STATE REVENUE PER PUPIL (FY11)</t>
  </si>
  <si>
    <t>50) STATE REVENUE AS % OF TOTAL (FY11)</t>
  </si>
  <si>
    <t>51) LOCAL REVENUE PER PUPIL (FY11)</t>
  </si>
  <si>
    <t>52) LOCAL REVENUE AS % OF TOTAL (FY11)</t>
  </si>
  <si>
    <t>53) FEDERAL REVENUE PER PUPIL (FY11)</t>
  </si>
  <si>
    <t>54) FEDERAL REVENUE AS % OF TOTAL (FY11)</t>
  </si>
  <si>
    <t>55) TOTAL REVENUE PER PUPIL (FY11)</t>
  </si>
  <si>
    <t>56) TOTAL FORMULA FUNDING PER PUPIL (FY11)</t>
  </si>
  <si>
    <t>57) TOTAL FORMULA FUNDING AS % OF INCOME TAX LIABILITY (FY11)</t>
  </si>
  <si>
    <t>58) SALARIES AS % OF OPERATING EXPENDITURES (FY11)</t>
  </si>
  <si>
    <t>59) FRINGE BENEFITS AS % OF OPERATING EXPENDITURES (FY11)</t>
  </si>
  <si>
    <t>60) PURCHASED SERVICES AS % OF OPERATING EXPENDITURES (FY11)</t>
  </si>
  <si>
    <t>61) SUPPLIES &amp; MATERIALS AS % OF OPERATING EXPENDITURES (FY11)</t>
  </si>
  <si>
    <t>62) OTHER EXPENSES AS % OF OPERATING EXPENDITURES (FY11)</t>
  </si>
  <si>
    <t>Ada Ex Vill SD, Hardin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</si>
  <si>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</si>
  <si>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</si>
  <si>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</si>
  <si>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</si>
  <si>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</si>
  <si>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</si>
  <si>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</si>
  <si>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</si>
  <si>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</si>
  <si>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</si>
  <si>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</si>
  <si>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</si>
  <si>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</si>
  <si>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</si>
  <si>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</si>
  <si>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</si>
  <si>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</si>
  <si>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</si>
  <si>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</si>
  <si>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</si>
  <si>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</si>
  <si>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</si>
  <si>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</si>
  <si>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</si>
  <si>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</si>
  <si>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</si>
  <si>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</si>
  <si>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</si>
  <si>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</si>
  <si>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</si>
  <si>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</si>
  <si>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</si>
  <si>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</si>
  <si>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</si>
  <si>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</si>
  <si>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</si>
  <si>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</si>
  <si>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</si>
  <si>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</si>
  <si>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</si>
  <si>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Berlin-Milan Local SD, Erie</t>
  </si>
  <si>
    <t>Berne Union Local SD, Fairfield</t>
  </si>
  <si>
    <t>Bethel Local SD, Miami</t>
  </si>
  <si>
    <t>Bethel-Tate Local SD, Clermont</t>
  </si>
  <si>
    <t>Bettsville Local SD, Seneca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</si>
  <si>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</si>
  <si>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</si>
  <si>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</si>
  <si>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</si>
  <si>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</si>
  <si>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</si>
  <si>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</si>
  <si>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</si>
  <si>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</si>
  <si>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</si>
  <si>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</si>
  <si>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</si>
  <si>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</si>
  <si>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</si>
  <si>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</si>
  <si>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</si>
  <si>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</si>
  <si>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</si>
  <si>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</si>
  <si>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</si>
  <si>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</si>
  <si>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</si>
  <si>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</si>
  <si>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</si>
  <si>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</si>
  <si>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</si>
  <si>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</si>
  <si>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</si>
  <si>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</si>
  <si>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</si>
  <si>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</si>
  <si>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</si>
  <si>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</si>
  <si>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</si>
  <si>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</si>
  <si>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</si>
  <si>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</si>
  <si>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</si>
  <si>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</si>
  <si>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</si>
  <si>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</si>
  <si>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</si>
  <si>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</si>
  <si>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</si>
  <si>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</si>
  <si>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</si>
  <si>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</si>
  <si>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</si>
  <si>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</si>
  <si>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</si>
  <si>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</si>
  <si>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</si>
  <si>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</si>
  <si>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</si>
  <si>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</si>
  <si>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</si>
  <si>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</si>
  <si>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</si>
  <si>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</si>
  <si>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</si>
  <si>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</si>
  <si>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</si>
  <si>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</si>
  <si>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</si>
  <si>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</si>
  <si>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</si>
  <si>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</si>
  <si>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</si>
  <si>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</si>
  <si>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</si>
  <si>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</si>
  <si>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</si>
  <si>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</si>
  <si>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</si>
  <si>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</si>
  <si>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</si>
  <si>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</si>
  <si>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</si>
  <si>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</si>
  <si>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</si>
  <si>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</si>
  <si>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</si>
  <si>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</si>
  <si>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</si>
  <si>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</si>
  <si>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</si>
  <si>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</si>
  <si>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</si>
  <si>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</si>
  <si>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</si>
  <si>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</si>
  <si>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</si>
  <si>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</si>
  <si>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</si>
  <si>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</si>
  <si>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</si>
  <si>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</si>
  <si>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</si>
  <si>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</si>
  <si>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</si>
  <si>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</si>
  <si>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</si>
  <si>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</si>
  <si>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</si>
  <si>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</si>
  <si>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</si>
  <si>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</si>
  <si>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</si>
  <si>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</si>
  <si>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</si>
  <si>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</si>
  <si>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</si>
  <si>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</si>
  <si>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</si>
  <si>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</si>
  <si>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</si>
  <si>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</si>
  <si>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</si>
  <si>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</si>
  <si>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</si>
  <si>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</si>
  <si>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</si>
  <si>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</si>
  <si>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</si>
  <si>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</si>
  <si>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</si>
  <si>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</si>
  <si>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</si>
  <si>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</si>
  <si>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</si>
  <si>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</si>
  <si>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</si>
  <si>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</si>
  <si>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</si>
  <si>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</si>
  <si>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</si>
  <si>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</si>
  <si>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</si>
  <si>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</si>
  <si>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</si>
  <si>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</si>
  <si>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</si>
  <si>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</si>
  <si>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</si>
  <si>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</si>
  <si>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</si>
  <si>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</si>
  <si>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</si>
  <si>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</si>
  <si>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</si>
  <si>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</si>
  <si>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</si>
  <si>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</si>
  <si>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</si>
  <si>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</si>
  <si>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</si>
  <si>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</si>
  <si>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</si>
  <si>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</si>
  <si>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</si>
  <si>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</si>
  <si>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</si>
  <si>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</si>
  <si>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</si>
  <si>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</si>
  <si>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</si>
  <si>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</si>
  <si>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</si>
  <si>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</si>
  <si>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</si>
  <si>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</si>
  <si>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</si>
  <si>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</si>
  <si>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</si>
  <si>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</si>
  <si>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</si>
  <si>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</si>
  <si>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</si>
  <si>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</si>
  <si>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</si>
  <si>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</si>
  <si>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</si>
  <si>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</si>
  <si>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</si>
  <si>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</si>
  <si>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</si>
  <si>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</si>
  <si>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</si>
  <si>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</si>
  <si>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</si>
  <si>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</si>
  <si>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</si>
  <si>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</si>
  <si>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</si>
  <si>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</si>
  <si>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</si>
  <si>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</si>
  <si>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</si>
  <si>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</si>
  <si>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</si>
  <si>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</si>
  <si>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</si>
  <si>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</si>
  <si>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</si>
  <si>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</si>
  <si>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</si>
  <si>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</si>
  <si>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</si>
  <si>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</si>
  <si>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</si>
  <si>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</si>
  <si>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</si>
  <si>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</si>
  <si>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</si>
  <si>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</si>
  <si>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</si>
  <si>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</si>
  <si>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</si>
  <si>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</si>
  <si>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</si>
  <si>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</si>
  <si>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</si>
  <si>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</si>
  <si>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</si>
  <si>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</si>
  <si>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</si>
  <si>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</si>
  <si>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</si>
  <si>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</si>
  <si>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Ledgemont Local SD, Geauga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</si>
  <si>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</si>
  <si>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</si>
  <si>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</si>
  <si>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</si>
  <si>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</si>
  <si>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</si>
  <si>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</si>
  <si>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</si>
  <si>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</si>
  <si>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</si>
  <si>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</si>
  <si>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</si>
  <si>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</si>
  <si>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</si>
  <si>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</si>
  <si>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</si>
  <si>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</si>
  <si>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</si>
  <si>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</si>
  <si>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</si>
  <si>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</si>
  <si>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</si>
  <si>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</si>
  <si>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</si>
  <si>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</si>
  <si>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</si>
  <si>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</si>
  <si>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</si>
  <si>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</si>
  <si>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</si>
  <si>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</si>
  <si>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</si>
  <si>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</si>
  <si>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</si>
  <si>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</si>
  <si>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</si>
  <si>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</si>
  <si>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</si>
  <si>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</si>
  <si>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</si>
  <si>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</si>
  <si>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</si>
  <si>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</si>
  <si>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</si>
  <si>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</si>
  <si>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</si>
  <si>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</si>
  <si>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</si>
  <si>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</si>
  <si>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</si>
  <si>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</si>
  <si>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</si>
  <si>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</si>
  <si>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</si>
  <si>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</si>
  <si>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</si>
  <si>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</si>
  <si>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</si>
  <si>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</si>
  <si>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</si>
  <si>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</si>
  <si>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</si>
  <si>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</si>
  <si>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</si>
  <si>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</si>
  <si>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</si>
  <si>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</si>
  <si>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</si>
  <si>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</si>
  <si>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</si>
  <si>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</si>
  <si>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</si>
  <si>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</si>
  <si>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</si>
  <si>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</si>
  <si>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</si>
  <si>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</si>
  <si>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</si>
  <si>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</si>
  <si>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</si>
  <si>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</si>
  <si>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</si>
  <si>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</si>
  <si>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</si>
  <si>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</si>
  <si>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</si>
  <si>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</si>
  <si>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</si>
  <si>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</si>
  <si>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</si>
  <si>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</si>
  <si>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</si>
  <si>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</si>
  <si>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</si>
  <si>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</si>
  <si>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</si>
  <si>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</si>
  <si>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</si>
  <si>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</si>
  <si>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</si>
  <si>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</si>
  <si>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</si>
  <si>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</si>
  <si>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Wayne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</si>
  <si>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</si>
  <si>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</si>
  <si>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</si>
  <si>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</si>
  <si>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</si>
  <si>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</si>
  <si>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</si>
  <si>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</si>
  <si>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</si>
  <si>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</si>
  <si>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</si>
  <si>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</si>
  <si>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</si>
  <si>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</si>
  <si>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</si>
  <si>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</si>
  <si>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</si>
  <si>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</si>
  <si>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</si>
  <si>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</si>
  <si>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</si>
  <si>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</si>
  <si>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</si>
  <si>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</si>
  <si>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</si>
  <si>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</si>
  <si>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</si>
  <si>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</si>
  <si>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</si>
  <si>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</si>
  <si>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</si>
  <si>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</si>
  <si>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</si>
  <si>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</si>
  <si>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</si>
  <si>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</si>
  <si>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</si>
  <si>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</si>
  <si>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</si>
  <si>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</si>
  <si>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</si>
  <si>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</si>
  <si>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</si>
  <si>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</si>
  <si>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</si>
  <si>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</si>
  <si>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</si>
  <si>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</si>
  <si>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</si>
  <si>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</si>
  <si>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</si>
  <si>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</si>
  <si>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</si>
  <si>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</si>
  <si>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</si>
  <si>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</si>
  <si>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</si>
  <si>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</si>
  <si>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</si>
  <si>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</si>
  <si>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</si>
  <si>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</si>
  <si>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</si>
  <si>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</si>
  <si>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</si>
  <si>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</si>
  <si>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</si>
  <si>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</si>
  <si>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</si>
  <si>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</si>
  <si>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</si>
  <si>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</si>
  <si>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</si>
  <si>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</si>
  <si>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</si>
  <si>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</si>
  <si>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</si>
  <si>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Hardin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</si>
  <si>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</si>
  <si>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</si>
  <si>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</si>
  <si>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</si>
  <si>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</si>
  <si>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</si>
  <si>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</si>
  <si>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</si>
  <si>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</si>
  <si>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</si>
  <si>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</si>
  <si>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</si>
  <si>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</si>
  <si>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</si>
  <si>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</si>
  <si>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</si>
  <si>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</si>
  <si>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</si>
  <si>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</si>
  <si>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</si>
  <si>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</si>
  <si>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</si>
  <si>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</si>
  <si>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</si>
  <si>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</si>
  <si>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</si>
  <si>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</si>
  <si>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</si>
  <si>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</si>
  <si>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</si>
  <si>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</si>
  <si>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</si>
  <si>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</si>
  <si>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</si>
  <si>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</si>
  <si>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</si>
  <si>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</si>
  <si>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</si>
  <si>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</si>
  <si>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</si>
  <si>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</si>
  <si>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</si>
  <si>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</si>
  <si>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</si>
  <si>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</si>
  <si>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</si>
  <si>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</si>
  <si>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</si>
  <si>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</si>
  <si>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</si>
  <si>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</si>
  <si>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</si>
  <si>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</si>
  <si>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</si>
  <si>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</si>
  <si>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</si>
  <si>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</si>
  <si>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</si>
  <si>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</si>
  <si>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</si>
  <si>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</si>
  <si>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</si>
  <si>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</si>
  <si>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</si>
  <si>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</si>
  <si>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</si>
  <si>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</si>
  <si>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</si>
  <si>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</si>
  <si>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</si>
  <si>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</si>
  <si>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</si>
  <si>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</si>
  <si>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</si>
  <si>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</si>
  <si>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</si>
  <si>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</si>
  <si>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</si>
  <si>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</si>
  <si>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</si>
  <si>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</si>
  <si>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</si>
  <si>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</si>
  <si>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</si>
  <si>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</si>
  <si>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</si>
  <si>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</si>
  <si>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</si>
  <si>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</si>
  <si>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</si>
  <si>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</si>
  <si>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</si>
  <si>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</si>
  <si>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</si>
  <si>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</si>
  <si>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</si>
  <si>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</si>
  <si>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</si>
  <si>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</si>
  <si>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</si>
  <si>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</si>
  <si>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</si>
  <si>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</si>
  <si>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</si>
  <si>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</si>
  <si>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</si>
  <si>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</si>
  <si>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</si>
  <si>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</si>
  <si>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</si>
  <si>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</si>
  <si>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</si>
  <si>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</si>
  <si>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</si>
  <si>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</si>
  <si>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</si>
  <si>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</si>
  <si>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</si>
  <si>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</si>
  <si>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</si>
  <si>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</si>
  <si>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</si>
  <si>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</si>
  <si>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</si>
  <si>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</si>
  <si>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</si>
  <si>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</si>
  <si>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</si>
  <si>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</si>
  <si>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</si>
  <si>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</si>
  <si>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</si>
  <si>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</si>
  <si>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</si>
  <si>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</si>
  <si>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</si>
  <si>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</si>
  <si>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</si>
  <si>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</si>
  <si>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</si>
  <si>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</si>
  <si>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</si>
  <si>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</si>
  <si>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</si>
  <si>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</si>
  <si>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</si>
  <si>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</si>
  <si>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</si>
  <si>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</si>
  <si>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</si>
  <si>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</si>
  <si>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DISTRICT</t>
  </si>
  <si>
    <t>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</si>
</sst>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00"/>
    <numFmt numFmtId="166" formatCode="&quot;$&quot;#,##0"/>
    <numFmt numFmtId="167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vertical="center"/>
      <protection hidden="1"/>
    </xf>
    <xf numFmtId="3" fontId="4" fillId="0" borderId="0" xfId="0" applyNumberFormat="1" applyFont="1" applyAlignment="1">
      <alignment horizontal="center" wrapText="1"/>
    </xf>
    <xf numFmtId="0" fontId="4" fillId="0" borderId="0" xfId="0" applyFont="1"/>
    <xf numFmtId="0" fontId="2" fillId="0" borderId="0" xfId="1" quotePrefix="1" applyNumberFormat="1" applyFont="1"/>
    <xf numFmtId="4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/>
    <xf numFmtId="4" fontId="0" fillId="0" borderId="0" xfId="0" applyNumberFormat="1"/>
    <xf numFmtId="10" fontId="0" fillId="0" borderId="0" xfId="0" applyNumberFormat="1"/>
    <xf numFmtId="8" fontId="0" fillId="0" borderId="0" xfId="0" applyNumberFormat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/>
    <xf numFmtId="0" fontId="8" fillId="3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center"/>
      <protection locked="0" hidden="1"/>
    </xf>
    <xf numFmtId="0" fontId="4" fillId="2" borderId="3" xfId="0" applyFont="1" applyFill="1" applyBorder="1" applyProtection="1">
      <protection locked="0" hidden="1"/>
    </xf>
    <xf numFmtId="0" fontId="4" fillId="2" borderId="3" xfId="0" applyFont="1" applyFill="1" applyBorder="1" applyAlignment="1" applyProtection="1">
      <alignment vertical="center"/>
      <protection locked="0" hidden="1"/>
    </xf>
    <xf numFmtId="0" fontId="6" fillId="2" borderId="3" xfId="0" applyFont="1" applyFill="1" applyBorder="1" applyProtection="1">
      <protection locked="0" hidden="1"/>
    </xf>
    <xf numFmtId="0" fontId="6" fillId="2" borderId="1" xfId="0" applyFont="1" applyFill="1" applyBorder="1" applyProtection="1"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Protection="1">
      <protection locked="0" hidden="1"/>
    </xf>
    <xf numFmtId="0" fontId="4" fillId="3" borderId="0" xfId="0" applyFont="1" applyFill="1" applyBorder="1" applyAlignment="1" applyProtection="1">
      <alignment horizontal="right"/>
      <protection locked="0" hidden="1"/>
    </xf>
    <xf numFmtId="0" fontId="4" fillId="2" borderId="0" xfId="0" applyFont="1" applyFill="1" applyBorder="1" applyAlignment="1" applyProtection="1">
      <alignment horizontal="right"/>
      <protection locked="0" hidden="1"/>
    </xf>
    <xf numFmtId="0" fontId="6" fillId="2" borderId="0" xfId="0" applyFont="1" applyFill="1" applyProtection="1"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Protection="1">
      <protection locked="0" hidden="1"/>
    </xf>
    <xf numFmtId="4" fontId="4" fillId="3" borderId="0" xfId="0" applyNumberFormat="1" applyFont="1" applyFill="1" applyBorder="1" applyAlignment="1" applyProtection="1">
      <alignment horizontal="right"/>
      <protection locked="0" hidden="1"/>
    </xf>
    <xf numFmtId="2" fontId="4" fillId="2" borderId="0" xfId="0" applyNumberFormat="1" applyFont="1" applyFill="1" applyBorder="1" applyAlignment="1" applyProtection="1">
      <alignment horizontal="right"/>
      <protection locked="0" hidden="1"/>
    </xf>
    <xf numFmtId="4" fontId="4" fillId="2" borderId="0" xfId="0" applyNumberFormat="1" applyFont="1" applyFill="1" applyBorder="1" applyAlignment="1" applyProtection="1">
      <alignment horizontal="right"/>
      <protection locked="0" hidden="1"/>
    </xf>
    <xf numFmtId="10" fontId="4" fillId="3" borderId="0" xfId="0" applyNumberFormat="1" applyFont="1" applyFill="1" applyBorder="1" applyAlignment="1" applyProtection="1">
      <alignment horizontal="right"/>
      <protection locked="0" hidden="1"/>
    </xf>
    <xf numFmtId="10" fontId="4" fillId="2" borderId="0" xfId="0" applyNumberFormat="1" applyFont="1" applyFill="1" applyBorder="1" applyAlignment="1" applyProtection="1">
      <alignment horizontal="right"/>
      <protection locked="0" hidden="1"/>
    </xf>
    <xf numFmtId="0" fontId="6" fillId="2" borderId="0" xfId="0" applyFont="1" applyFill="1" applyBorder="1" applyProtection="1"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Protection="1">
      <protection locked="0" hidden="1"/>
    </xf>
    <xf numFmtId="0" fontId="6" fillId="2" borderId="2" xfId="0" applyFont="1" applyFill="1" applyBorder="1" applyProtection="1"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Protection="1">
      <protection locked="0" hidden="1"/>
    </xf>
    <xf numFmtId="10" fontId="4" fillId="3" borderId="2" xfId="0" applyNumberFormat="1" applyFont="1" applyFill="1" applyBorder="1" applyAlignment="1" applyProtection="1">
      <alignment horizontal="right"/>
      <protection locked="0" hidden="1"/>
    </xf>
    <xf numFmtId="10" fontId="4" fillId="2" borderId="2" xfId="0" applyNumberFormat="1" applyFont="1" applyFill="1" applyBorder="1" applyAlignment="1" applyProtection="1">
      <alignment horizontal="right"/>
      <protection locked="0" hidden="1"/>
    </xf>
    <xf numFmtId="0" fontId="4" fillId="2" borderId="0" xfId="0" applyFont="1" applyFill="1" applyAlignment="1" applyProtection="1">
      <alignment horizontal="center"/>
      <protection locked="0" hidden="1"/>
    </xf>
    <xf numFmtId="164" fontId="4" fillId="3" borderId="0" xfId="0" applyNumberFormat="1" applyFont="1" applyFill="1" applyBorder="1" applyAlignment="1" applyProtection="1">
      <alignment horizontal="right"/>
      <protection locked="0" hidden="1"/>
    </xf>
    <xf numFmtId="164" fontId="4" fillId="2" borderId="0" xfId="0" applyNumberFormat="1" applyFont="1" applyFill="1" applyBorder="1" applyAlignment="1" applyProtection="1">
      <alignment horizontal="right"/>
      <protection locked="0" hidden="1"/>
    </xf>
    <xf numFmtId="2" fontId="4" fillId="3" borderId="0" xfId="0" applyNumberFormat="1" applyFont="1" applyFill="1" applyBorder="1" applyAlignment="1" applyProtection="1">
      <alignment horizontal="right"/>
      <protection locked="0" hidden="1"/>
    </xf>
    <xf numFmtId="0" fontId="4" fillId="2" borderId="2" xfId="0" applyFont="1" applyFill="1" applyBorder="1" applyAlignment="1" applyProtection="1">
      <alignment horizontal="center"/>
      <protection locked="0" hidden="1"/>
    </xf>
    <xf numFmtId="4" fontId="4" fillId="3" borderId="2" xfId="0" applyNumberFormat="1" applyFont="1" applyFill="1" applyBorder="1" applyAlignment="1" applyProtection="1">
      <alignment horizontal="right"/>
      <protection locked="0" hidden="1"/>
    </xf>
    <xf numFmtId="2" fontId="4" fillId="2" borderId="2" xfId="0" applyNumberFormat="1" applyFont="1" applyFill="1" applyBorder="1" applyAlignment="1" applyProtection="1">
      <alignment horizontal="right"/>
      <protection locked="0" hidden="1"/>
    </xf>
    <xf numFmtId="7" fontId="4" fillId="3" borderId="0" xfId="0" applyNumberFormat="1" applyFont="1" applyFill="1" applyBorder="1" applyAlignment="1" applyProtection="1">
      <alignment horizontal="right"/>
      <protection locked="0" hidden="1"/>
    </xf>
    <xf numFmtId="3" fontId="4" fillId="3" borderId="0" xfId="0" applyNumberFormat="1" applyFont="1" applyFill="1" applyBorder="1" applyAlignment="1" applyProtection="1">
      <alignment horizontal="right"/>
      <protection locked="0" hidden="1"/>
    </xf>
    <xf numFmtId="1" fontId="4" fillId="2" borderId="0" xfId="0" applyNumberFormat="1" applyFont="1" applyFill="1" applyBorder="1" applyAlignment="1" applyProtection="1">
      <alignment horizontal="right"/>
      <protection locked="0" hidden="1"/>
    </xf>
    <xf numFmtId="1" fontId="4" fillId="3" borderId="0" xfId="0" applyNumberFormat="1" applyFont="1" applyFill="1" applyBorder="1" applyAlignment="1" applyProtection="1">
      <alignment horizontal="right"/>
      <protection locked="0" hidden="1"/>
    </xf>
    <xf numFmtId="164" fontId="4" fillId="3" borderId="2" xfId="0" applyNumberFormat="1" applyFont="1" applyFill="1" applyBorder="1" applyAlignment="1" applyProtection="1">
      <alignment horizontal="right"/>
      <protection locked="0" hidden="1"/>
    </xf>
    <xf numFmtId="164" fontId="4" fillId="2" borderId="2" xfId="0" applyNumberFormat="1" applyFont="1" applyFill="1" applyBorder="1" applyAlignment="1" applyProtection="1">
      <alignment horizontal="right"/>
      <protection locked="0" hidden="1"/>
    </xf>
    <xf numFmtId="167" fontId="4" fillId="3" borderId="2" xfId="0" applyNumberFormat="1" applyFont="1" applyFill="1" applyBorder="1" applyAlignment="1" applyProtection="1">
      <alignment horizontal="right"/>
      <protection locked="0" hidden="1"/>
    </xf>
    <xf numFmtId="167" fontId="4" fillId="2" borderId="2" xfId="0" applyNumberFormat="1" applyFont="1" applyFill="1" applyBorder="1" applyAlignment="1" applyProtection="1">
      <alignment horizontal="right"/>
      <protection locked="0" hidden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="92" zoomScaleNormal="92" workbookViewId="0">
      <pane ySplit="8" topLeftCell="A9" activePane="bottomLeft" state="frozen"/>
      <selection pane="bottomLeft" sqref="A1:I1"/>
    </sheetView>
  </sheetViews>
  <sheetFormatPr defaultColWidth="9.140625" defaultRowHeight="12.75" x14ac:dyDescent="0.2"/>
  <cols>
    <col min="1" max="1" width="4.7109375" style="2" customWidth="1"/>
    <col min="2" max="2" width="3.28515625" style="4" customWidth="1"/>
    <col min="3" max="3" width="56" style="2" customWidth="1"/>
    <col min="4" max="6" width="16.42578125" style="2" customWidth="1"/>
    <col min="7" max="7" width="21.28515625" style="10" customWidth="1"/>
    <col min="8" max="8" width="21.28515625" style="2" customWidth="1"/>
    <col min="9" max="9" width="21.28515625" style="10" customWidth="1"/>
    <col min="10" max="16384" width="9.140625" style="2"/>
  </cols>
  <sheetData>
    <row r="1" spans="1:10" s="1" customFormat="1" ht="1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</row>
    <row r="2" spans="1:10" s="1" customFormat="1" ht="15" customHeight="1" x14ac:dyDescent="0.25">
      <c r="A2" s="35" t="s">
        <v>11</v>
      </c>
      <c r="B2" s="35"/>
      <c r="C2" s="35"/>
      <c r="D2" s="35"/>
      <c r="E2" s="35"/>
      <c r="F2" s="35"/>
      <c r="G2" s="35"/>
      <c r="H2" s="35"/>
      <c r="I2" s="35"/>
    </row>
    <row r="3" spans="1:10" s="1" customFormat="1" ht="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10" s="6" customFormat="1" ht="15" customHeight="1" x14ac:dyDescent="0.25">
      <c r="A4" s="37" t="s">
        <v>12</v>
      </c>
      <c r="B4" s="37"/>
      <c r="C4" s="37"/>
      <c r="D4" s="37"/>
      <c r="E4" s="37"/>
      <c r="F4" s="37"/>
      <c r="G4" s="37"/>
      <c r="H4" s="37"/>
      <c r="I4" s="37"/>
    </row>
    <row r="5" spans="1:10" s="7" customFormat="1" ht="15" customHeight="1" x14ac:dyDescent="0.25">
      <c r="A5" s="38"/>
      <c r="B5" s="39"/>
      <c r="C5" s="39"/>
      <c r="D5" s="34"/>
      <c r="E5" s="34"/>
      <c r="F5" s="34"/>
      <c r="G5" s="39"/>
      <c r="H5" s="39"/>
      <c r="I5" s="39"/>
      <c r="J5" s="9"/>
    </row>
    <row r="6" spans="1:10" s="8" customFormat="1" ht="15" customHeight="1" x14ac:dyDescent="0.25">
      <c r="A6" s="40" t="str">
        <f>IF(D$5&lt;&gt;0,VLOOKUP(D$5,'District Data'!A2:B611,2,FALSE),"Please select a district from the above list")</f>
        <v>Please select a district from the above list</v>
      </c>
      <c r="B6" s="40"/>
      <c r="C6" s="40"/>
      <c r="D6" s="40"/>
      <c r="E6" s="40"/>
      <c r="F6" s="40"/>
      <c r="G6" s="40"/>
      <c r="H6" s="40"/>
      <c r="I6" s="40"/>
    </row>
    <row r="7" spans="1:10" s="5" customFormat="1" ht="16.5" customHeight="1" x14ac:dyDescent="0.25">
      <c r="A7" s="41"/>
      <c r="B7" s="42"/>
      <c r="C7" s="41"/>
      <c r="D7" s="41"/>
      <c r="E7" s="41"/>
      <c r="F7" s="41"/>
      <c r="G7" s="43" t="s">
        <v>17</v>
      </c>
      <c r="H7" s="43" t="s">
        <v>18</v>
      </c>
      <c r="I7" s="43" t="s">
        <v>19</v>
      </c>
    </row>
    <row r="8" spans="1:10" ht="52.5" customHeight="1" x14ac:dyDescent="0.2">
      <c r="A8" s="44"/>
      <c r="B8" s="45"/>
      <c r="C8" s="46"/>
      <c r="D8" s="14" t="str">
        <f>IF(D5&lt;&gt;0,D5,"")</f>
        <v/>
      </c>
      <c r="E8" s="13" t="s">
        <v>0</v>
      </c>
      <c r="F8" s="14" t="s">
        <v>1</v>
      </c>
      <c r="G8" s="13"/>
      <c r="H8" s="14"/>
      <c r="I8" s="13"/>
    </row>
    <row r="9" spans="1:10" x14ac:dyDescent="0.2">
      <c r="A9" s="47" t="s">
        <v>3</v>
      </c>
      <c r="B9" s="48"/>
      <c r="C9" s="49"/>
      <c r="D9" s="50"/>
      <c r="E9" s="51"/>
      <c r="F9" s="50"/>
      <c r="G9" s="51"/>
      <c r="H9" s="50"/>
      <c r="I9" s="51"/>
    </row>
    <row r="10" spans="1:10" x14ac:dyDescent="0.2">
      <c r="A10" s="52" t="s">
        <v>2</v>
      </c>
      <c r="B10" s="53">
        <v>1</v>
      </c>
      <c r="C10" s="54" t="s">
        <v>144</v>
      </c>
      <c r="D10" s="55" t="str">
        <f>IF(D$5&lt;&gt;0,VLOOKUP(A$6,'District Data'!B$3:BL$611,2,FALSE),"")</f>
        <v/>
      </c>
      <c r="E10" s="56" t="str">
        <f>IF(D$5&lt;&gt;0,VLOOKUP(A$6,'Similar District Data'!B$2:BL$610,2,FALSE), "")</f>
        <v/>
      </c>
      <c r="F10" s="55" t="str">
        <f>IF(D$5&lt;&gt;0,'State Data'!B1,"")</f>
        <v/>
      </c>
      <c r="G10" s="57" t="str">
        <f>IF(G$8&lt;&gt;0,VLOOKUP(G$8,'District Data'!A$3:BL$611,3,FALSE),"")</f>
        <v/>
      </c>
      <c r="H10" s="55" t="str">
        <f>IF(H$8&lt;&gt;0,VLOOKUP(H$8,'District Data'!A$3:BL$611,3,FALSE),"")</f>
        <v/>
      </c>
      <c r="I10" s="57" t="str">
        <f>IF(I$8&lt;&gt;0,VLOOKUP(I$8,'District Data'!A$3:BL$611,3,FALSE),"")</f>
        <v/>
      </c>
    </row>
    <row r="11" spans="1:10" x14ac:dyDescent="0.2">
      <c r="A11" s="52" t="s">
        <v>2</v>
      </c>
      <c r="B11" s="53">
        <v>2</v>
      </c>
      <c r="C11" s="54" t="s">
        <v>145</v>
      </c>
      <c r="D11" s="55" t="str">
        <f>IF(D$5&lt;&gt;0,VLOOKUP(A$6,'District Data'!B$3:BL$611,3,FALSE),"")</f>
        <v/>
      </c>
      <c r="E11" s="57" t="str">
        <f>IF(D$5&lt;&gt;0,VLOOKUP(A$6,'Similar District Data'!B$2:BL$610,3,FALSE), "")</f>
        <v/>
      </c>
      <c r="F11" s="55" t="str">
        <f>IF(D$5&lt;&gt;0,'State Data'!B2,"")</f>
        <v/>
      </c>
      <c r="G11" s="57" t="str">
        <f>IF(G$8&lt;&gt;0,VLOOKUP(G$8,'District Data'!A$3:BL$611,4,FALSE),"")</f>
        <v/>
      </c>
      <c r="H11" s="55" t="str">
        <f>IF(H$8&lt;&gt;0,VLOOKUP(H$8,'District Data'!A$3:BL$611,4,FALSE),"")</f>
        <v/>
      </c>
      <c r="I11" s="57" t="str">
        <f>IF(I$8&lt;&gt;0,VLOOKUP(I$8,'District Data'!A$3:BL$611,4,FALSE),"")</f>
        <v/>
      </c>
    </row>
    <row r="12" spans="1:10" x14ac:dyDescent="0.2">
      <c r="A12" s="52" t="s">
        <v>2</v>
      </c>
      <c r="B12" s="53">
        <v>3</v>
      </c>
      <c r="C12" s="54" t="s">
        <v>146</v>
      </c>
      <c r="D12" s="55" t="str">
        <f>IF(D$5&lt;&gt;0,VLOOKUP(A$6,'District Data'!B$3:BL$611,4,FALSE),"")</f>
        <v/>
      </c>
      <c r="E12" s="57" t="str">
        <f>IF(D$5&lt;&gt;0,VLOOKUP(A$6,'Similar District Data'!B$2:BL$610,4,FALSE), "")</f>
        <v/>
      </c>
      <c r="F12" s="55" t="str">
        <f>IF(D$5&lt;&gt;0,'State Data'!B3,"")</f>
        <v/>
      </c>
      <c r="G12" s="57" t="str">
        <f>IF(G$8&lt;&gt;0,VLOOKUP(G$8,'District Data'!A$3:BL$611,5,FALSE),"")</f>
        <v/>
      </c>
      <c r="H12" s="55" t="str">
        <f>IF(H$8&lt;&gt;0,VLOOKUP(H$8,'District Data'!A$3:BL$611,5,FALSE),"")</f>
        <v/>
      </c>
      <c r="I12" s="57" t="str">
        <f>IF(I$8&lt;&gt;0,VLOOKUP(I$8,'District Data'!A$3:BL$611,5,FALSE),"")</f>
        <v/>
      </c>
    </row>
    <row r="13" spans="1:10" x14ac:dyDescent="0.2">
      <c r="A13" s="52" t="s">
        <v>2</v>
      </c>
      <c r="B13" s="53">
        <v>4</v>
      </c>
      <c r="C13" s="54" t="s">
        <v>147</v>
      </c>
      <c r="D13" s="55" t="str">
        <f>IF(D$5&lt;&gt;0,VLOOKUP(A$6,'District Data'!B$3:BL$611,5,FALSE),"")</f>
        <v/>
      </c>
      <c r="E13" s="57" t="str">
        <f>IF(D$5&lt;&gt;0,VLOOKUP(A$6,'Similar District Data'!B$2:BL$610,5,FALSE), "")</f>
        <v/>
      </c>
      <c r="F13" s="55" t="str">
        <f>IF(D$5&lt;&gt;0,'State Data'!B4,"")</f>
        <v/>
      </c>
      <c r="G13" s="57" t="str">
        <f>IF(G$8&lt;&gt;0,VLOOKUP(G$8,'District Data'!A$3:BL$611,6,FALSE),"")</f>
        <v/>
      </c>
      <c r="H13" s="55" t="str">
        <f>IF(H$8&lt;&gt;0,VLOOKUP(H$8,'District Data'!A$3:BL$611,6,FALSE),"")</f>
        <v/>
      </c>
      <c r="I13" s="57" t="str">
        <f>IF(I$8&lt;&gt;0,VLOOKUP(I$8,'District Data'!A$3:BL$611,6,FALSE),"")</f>
        <v/>
      </c>
    </row>
    <row r="14" spans="1:10" x14ac:dyDescent="0.2">
      <c r="A14" s="52" t="s">
        <v>2</v>
      </c>
      <c r="B14" s="53">
        <v>5</v>
      </c>
      <c r="C14" s="54" t="s">
        <v>148</v>
      </c>
      <c r="D14" s="58" t="str">
        <f>IF(D$5&lt;&gt;0,VLOOKUP(A$6,'District Data'!B$3:BL$611,6,FALSE),"")</f>
        <v/>
      </c>
      <c r="E14" s="59" t="str">
        <f>IF(D$5&lt;&gt;0,VLOOKUP(A$6,'Similar District Data'!B$2:BL$610,6,FALSE), "")</f>
        <v/>
      </c>
      <c r="F14" s="58" t="str">
        <f>IF(D$5&lt;&gt;0,'State Data'!B5,"")</f>
        <v/>
      </c>
      <c r="G14" s="59" t="str">
        <f>IF(G$8&lt;&gt;0,VLOOKUP(G$8,'District Data'!A$3:BL$611,7,FALSE),"")</f>
        <v/>
      </c>
      <c r="H14" s="58" t="str">
        <f>IF(H$8&lt;&gt;0,VLOOKUP(H$8,'District Data'!A$3:BL$611,7,FALSE),"")</f>
        <v/>
      </c>
      <c r="I14" s="59" t="str">
        <f>IF(I$8&lt;&gt;0,VLOOKUP(I$8,'District Data'!A$3:BL$611,7,FALSE),"")</f>
        <v/>
      </c>
    </row>
    <row r="15" spans="1:10" x14ac:dyDescent="0.2">
      <c r="A15" s="52" t="s">
        <v>2</v>
      </c>
      <c r="B15" s="53">
        <v>6</v>
      </c>
      <c r="C15" s="54" t="s">
        <v>149</v>
      </c>
      <c r="D15" s="58" t="str">
        <f>IF(D$5&lt;&gt;0,VLOOKUP(A$6,'District Data'!B$3:BL$611,7,FALSE),"")</f>
        <v/>
      </c>
      <c r="E15" s="59" t="str">
        <f>IF(D$5&lt;&gt;0,VLOOKUP(A$6,'Similar District Data'!B$2:BL$610,7,FALSE), "")</f>
        <v/>
      </c>
      <c r="F15" s="58" t="str">
        <f>IF(D$5&lt;&gt;0,'State Data'!B6,"")</f>
        <v/>
      </c>
      <c r="G15" s="59" t="str">
        <f>IF(G$8&lt;&gt;0,VLOOKUP(G$8,'District Data'!A$3:BL$611,8,FALSE),"")</f>
        <v/>
      </c>
      <c r="H15" s="58" t="str">
        <f>IF(H$8&lt;&gt;0,VLOOKUP(H$8,'District Data'!A$3:BL$611,8,FALSE),"")</f>
        <v/>
      </c>
      <c r="I15" s="59" t="str">
        <f>IF(I$8&lt;&gt;0,VLOOKUP(I$8,'District Data'!A$3:BL$611,8,FALSE),"")</f>
        <v/>
      </c>
    </row>
    <row r="16" spans="1:10" x14ac:dyDescent="0.2">
      <c r="A16" s="52" t="s">
        <v>2</v>
      </c>
      <c r="B16" s="53">
        <v>7</v>
      </c>
      <c r="C16" s="54" t="s">
        <v>150</v>
      </c>
      <c r="D16" s="58" t="str">
        <f>IF(D$5&lt;&gt;0,VLOOKUP(A$6,'District Data'!B$3:BL$611,8,FALSE),"")</f>
        <v/>
      </c>
      <c r="E16" s="59" t="str">
        <f>IF(D$5&lt;&gt;0,VLOOKUP(A$6,'Similar District Data'!B$2:BL$610,8,FALSE), "")</f>
        <v/>
      </c>
      <c r="F16" s="58" t="str">
        <f>IF(D$5&lt;&gt;0,'State Data'!B7,"")</f>
        <v/>
      </c>
      <c r="G16" s="59" t="str">
        <f>IF(G$8&lt;&gt;0,VLOOKUP(G$8,'District Data'!A$3:BL$611,9,FALSE),"")</f>
        <v/>
      </c>
      <c r="H16" s="58" t="str">
        <f>IF(H$8&lt;&gt;0,VLOOKUP(H$8,'District Data'!A$3:BL$611,9,FALSE),"")</f>
        <v/>
      </c>
      <c r="I16" s="59" t="str">
        <f>IF(I$8&lt;&gt;0,VLOOKUP(I$8,'District Data'!A$3:BL$611,9,FALSE),"")</f>
        <v/>
      </c>
    </row>
    <row r="17" spans="1:9" x14ac:dyDescent="0.2">
      <c r="A17" s="52" t="s">
        <v>2</v>
      </c>
      <c r="B17" s="53">
        <v>8</v>
      </c>
      <c r="C17" s="54" t="s">
        <v>151</v>
      </c>
      <c r="D17" s="58" t="str">
        <f>IF(D$5&lt;&gt;0,VLOOKUP(A$6,'District Data'!B$3:BL$611,9,FALSE),"")</f>
        <v/>
      </c>
      <c r="E17" s="59" t="str">
        <f>IF(D$5&lt;&gt;0,VLOOKUP(A$6,'Similar District Data'!B$2:BL$610,9,FALSE), "")</f>
        <v/>
      </c>
      <c r="F17" s="58" t="str">
        <f>IF(D$5&lt;&gt;0,'State Data'!B8,"")</f>
        <v/>
      </c>
      <c r="G17" s="59" t="str">
        <f>IF(G$8&lt;&gt;0,VLOOKUP(G$8,'District Data'!A$3:BL$611,10,FALSE),"")</f>
        <v/>
      </c>
      <c r="H17" s="58" t="str">
        <f>IF(H$8&lt;&gt;0,VLOOKUP(H$8,'District Data'!A$3:BL$611,10,FALSE),"")</f>
        <v/>
      </c>
      <c r="I17" s="59" t="str">
        <f>IF(I$8&lt;&gt;0,VLOOKUP(I$8,'District Data'!A$3:BL$611,10,FALSE),"")</f>
        <v/>
      </c>
    </row>
    <row r="18" spans="1:9" x14ac:dyDescent="0.2">
      <c r="A18" s="52" t="s">
        <v>2</v>
      </c>
      <c r="B18" s="53">
        <v>9</v>
      </c>
      <c r="C18" s="54" t="s">
        <v>152</v>
      </c>
      <c r="D18" s="58" t="str">
        <f>IF(D$5&lt;&gt;0,VLOOKUP(A$6,'District Data'!B$3:BL$611,10,FALSE),"")</f>
        <v/>
      </c>
      <c r="E18" s="59" t="str">
        <f>IF(D$5&lt;&gt;0,VLOOKUP(A$6,'Similar District Data'!B$2:BL$610,10,FALSE), "")</f>
        <v/>
      </c>
      <c r="F18" s="58" t="str">
        <f>IF(D$5&lt;&gt;0,'State Data'!B9,"")</f>
        <v/>
      </c>
      <c r="G18" s="59" t="str">
        <f>IF(G$8&lt;&gt;0,VLOOKUP(G$8,'District Data'!A$3:BL$611,11,FALSE),"")</f>
        <v/>
      </c>
      <c r="H18" s="58" t="str">
        <f>IF(H$8&lt;&gt;0,VLOOKUP(H$8,'District Data'!A$3:BL$611,11,FALSE),"")</f>
        <v/>
      </c>
      <c r="I18" s="59" t="str">
        <f>IF(I$8&lt;&gt;0,VLOOKUP(I$8,'District Data'!A$3:BL$611,11,FALSE),"")</f>
        <v/>
      </c>
    </row>
    <row r="19" spans="1:9" x14ac:dyDescent="0.2">
      <c r="A19" s="52" t="s">
        <v>2</v>
      </c>
      <c r="B19" s="53">
        <v>10</v>
      </c>
      <c r="C19" s="54" t="s">
        <v>153</v>
      </c>
      <c r="D19" s="58" t="str">
        <f>IF(D$5&lt;&gt;0,VLOOKUP(A$6,'District Data'!B$3:BL$611,11,FALSE),"")</f>
        <v/>
      </c>
      <c r="E19" s="59" t="str">
        <f>IF(D$5&lt;&gt;0,VLOOKUP(A$6,'Similar District Data'!B$2:BL$610,11,FALSE), "")</f>
        <v/>
      </c>
      <c r="F19" s="58" t="str">
        <f>IF(D$5&lt;&gt;0,'State Data'!B10,"")</f>
        <v/>
      </c>
      <c r="G19" s="59" t="str">
        <f>IF(G$8&lt;&gt;0,VLOOKUP(G$8,'District Data'!A$3:BL$611,12,FALSE),"")</f>
        <v/>
      </c>
      <c r="H19" s="58" t="str">
        <f>IF(H$8&lt;&gt;0,VLOOKUP(H$8,'District Data'!A$3:BL$611,12,FALSE),"")</f>
        <v/>
      </c>
      <c r="I19" s="59" t="str">
        <f>IF(I$8&lt;&gt;0,VLOOKUP(I$8,'District Data'!A$3:BL$611,12,FALSE),"")</f>
        <v/>
      </c>
    </row>
    <row r="20" spans="1:9" x14ac:dyDescent="0.2">
      <c r="A20" s="52" t="s">
        <v>2</v>
      </c>
      <c r="B20" s="53">
        <v>11</v>
      </c>
      <c r="C20" s="54" t="s">
        <v>154</v>
      </c>
      <c r="D20" s="58" t="str">
        <f>IF(D$5&lt;&gt;0,VLOOKUP(A$6,'District Data'!B$3:BL$611,12,FALSE),"")</f>
        <v/>
      </c>
      <c r="E20" s="59" t="str">
        <f>IF(D$5&lt;&gt;0,VLOOKUP(A$6,'Similar District Data'!B$2:BL$610,12,FALSE), "")</f>
        <v/>
      </c>
      <c r="F20" s="58" t="str">
        <f>IF(D$5&lt;&gt;0,'State Data'!B11,"")</f>
        <v/>
      </c>
      <c r="G20" s="59" t="str">
        <f>IF(G$8&lt;&gt;0,VLOOKUP(G$8,'District Data'!A$3:BL$611,13,FALSE),"")</f>
        <v/>
      </c>
      <c r="H20" s="58" t="str">
        <f>IF(H$8&lt;&gt;0,VLOOKUP(H$8,'District Data'!A$3:BL$611,13,FALSE),"")</f>
        <v/>
      </c>
      <c r="I20" s="59" t="str">
        <f>IF(I$8&lt;&gt;0,VLOOKUP(I$8,'District Data'!A$3:BL$611,13,FALSE),"")</f>
        <v/>
      </c>
    </row>
    <row r="21" spans="1:9" x14ac:dyDescent="0.2">
      <c r="A21" s="60" t="s">
        <v>2</v>
      </c>
      <c r="B21" s="61">
        <v>12</v>
      </c>
      <c r="C21" s="62" t="s">
        <v>155</v>
      </c>
      <c r="D21" s="58" t="str">
        <f>IF(D$5&lt;&gt;0,VLOOKUP(A$6,'District Data'!B$3:BL$611,13,FALSE),"")</f>
        <v/>
      </c>
      <c r="E21" s="59" t="str">
        <f>IF(D$5&lt;&gt;0,VLOOKUP(A$6,'Similar District Data'!B$2:BL$610,13,FALSE), "")</f>
        <v/>
      </c>
      <c r="F21" s="58" t="str">
        <f>IF(D$5&lt;&gt;0,'State Data'!B12,"")</f>
        <v/>
      </c>
      <c r="G21" s="59" t="str">
        <f>IF(G$8&lt;&gt;0,VLOOKUP(G$8,'District Data'!A$3:BL$611,14,FALSE),"")</f>
        <v/>
      </c>
      <c r="H21" s="58" t="str">
        <f>IF(H$8&lt;&gt;0,VLOOKUP(H$8,'District Data'!A$3:BL$611,14,FALSE),"")</f>
        <v/>
      </c>
      <c r="I21" s="59" t="str">
        <f>IF(I$8&lt;&gt;0,VLOOKUP(I$8,'District Data'!A$3:BL$611,14,FALSE),"")</f>
        <v/>
      </c>
    </row>
    <row r="22" spans="1:9" x14ac:dyDescent="0.2">
      <c r="A22" s="60"/>
      <c r="B22" s="53">
        <v>13</v>
      </c>
      <c r="C22" s="62" t="s">
        <v>156</v>
      </c>
      <c r="D22" s="58" t="str">
        <f>IF(D$5&lt;&gt;0,VLOOKUP(A$6,'District Data'!B$3:BL$611,14,FALSE),"")</f>
        <v/>
      </c>
      <c r="E22" s="59" t="str">
        <f>IF(D$5&lt;&gt;0,VLOOKUP(A$6,'Similar District Data'!B$2:BL$610,14,FALSE), "")</f>
        <v/>
      </c>
      <c r="F22" s="58" t="str">
        <f>IF(D$5&lt;&gt;0,'State Data'!B13,"")</f>
        <v/>
      </c>
      <c r="G22" s="59" t="str">
        <f>IF(G$8&lt;&gt;0,VLOOKUP(G$8,'District Data'!A$3:BL$611,15,FALSE),"")</f>
        <v/>
      </c>
      <c r="H22" s="58" t="str">
        <f>IF(H$8&lt;&gt;0,VLOOKUP(H$8,'District Data'!A$3:BL$611,15,FALSE),"")</f>
        <v/>
      </c>
      <c r="I22" s="59" t="str">
        <f>IF(I$8&lt;&gt;0,VLOOKUP(I$8,'District Data'!A$3:BL$611,15,FALSE),"")</f>
        <v/>
      </c>
    </row>
    <row r="23" spans="1:9" x14ac:dyDescent="0.2">
      <c r="A23" s="63"/>
      <c r="B23" s="64">
        <v>14</v>
      </c>
      <c r="C23" s="65" t="s">
        <v>157</v>
      </c>
      <c r="D23" s="66" t="str">
        <f>IF(D$5&lt;&gt;0,VLOOKUP(A$6,'District Data'!B$3:BL$611,15,FALSE),"")</f>
        <v/>
      </c>
      <c r="E23" s="67" t="str">
        <f>IF(D$5&lt;&gt;0,VLOOKUP(A$6,'Similar District Data'!B$2:BL$610,15,FALSE), "")</f>
        <v/>
      </c>
      <c r="F23" s="66" t="str">
        <f>IF(D$5&lt;&gt;0,'State Data'!B14,"")</f>
        <v/>
      </c>
      <c r="G23" s="67" t="str">
        <f>IF(G$8&lt;&gt;0,VLOOKUP(G$8,'District Data'!A$3:BL$611,16,FALSE),"")</f>
        <v/>
      </c>
      <c r="H23" s="66" t="str">
        <f>IF(H$8&lt;&gt;0,VLOOKUP(H$8,'District Data'!A$3:BL$611,16,FALSE),"")</f>
        <v/>
      </c>
      <c r="I23" s="67" t="str">
        <f>IF(I$8&lt;&gt;0,VLOOKUP(I$8,'District Data'!A$3:BL$611,16,FALSE),"")</f>
        <v/>
      </c>
    </row>
    <row r="24" spans="1:9" x14ac:dyDescent="0.2">
      <c r="A24" s="52" t="s">
        <v>4</v>
      </c>
      <c r="B24" s="53"/>
      <c r="C24" s="54"/>
      <c r="D24" s="50"/>
      <c r="E24" s="51"/>
      <c r="F24" s="50"/>
      <c r="G24" s="51"/>
      <c r="H24" s="50"/>
      <c r="I24" s="51"/>
    </row>
    <row r="25" spans="1:9" x14ac:dyDescent="0.2">
      <c r="A25" s="52" t="s">
        <v>2</v>
      </c>
      <c r="B25" s="68">
        <v>15</v>
      </c>
      <c r="C25" s="54" t="s">
        <v>20</v>
      </c>
      <c r="D25" s="55" t="str">
        <f>IF(D$5&lt;&gt;0,VLOOKUP(A$6,'District Data'!B$3:BL$611,16,FALSE),"")</f>
        <v/>
      </c>
      <c r="E25" s="57" t="str">
        <f>IF(D$5&lt;&gt;0,VLOOKUP(A$6,'Similar District Data'!B$2:BL$610,16,FALSE), "")</f>
        <v/>
      </c>
      <c r="F25" s="55" t="str">
        <f>IF(D$5&lt;&gt;0,'State Data'!B15,"")</f>
        <v/>
      </c>
      <c r="G25" s="57" t="str">
        <f>IF(G$8&lt;&gt;0,VLOOKUP(G$8,'District Data'!A$3:BL$611,17,FALSE),"")</f>
        <v/>
      </c>
      <c r="H25" s="55" t="str">
        <f>IF(H$8&lt;&gt;0,VLOOKUP(H$8,'District Data'!A$3:BL$611,17,FALSE),"")</f>
        <v/>
      </c>
      <c r="I25" s="56" t="str">
        <f>IF(I$8&lt;&gt;0,VLOOKUP(I$8,'District Data'!A$3:BL$611,17,FALSE),"")</f>
        <v/>
      </c>
    </row>
    <row r="26" spans="1:9" x14ac:dyDescent="0.2">
      <c r="A26" s="52" t="s">
        <v>2</v>
      </c>
      <c r="B26" s="68">
        <v>16</v>
      </c>
      <c r="C26" s="54" t="s">
        <v>158</v>
      </c>
      <c r="D26" s="69" t="str">
        <f>IF(D$5&lt;&gt;0,VLOOKUP(A$6,'District Data'!B$3:BL$611,17,FALSE),"")</f>
        <v/>
      </c>
      <c r="E26" s="70" t="str">
        <f>IF(D$5&lt;&gt;0,VLOOKUP(A$6,'Similar District Data'!B$2:BL$610,17,FALSE), "")</f>
        <v/>
      </c>
      <c r="F26" s="69" t="str">
        <f>IF(D$5&lt;&gt;0,'State Data'!B16,"")</f>
        <v/>
      </c>
      <c r="G26" s="70" t="str">
        <f>IF(G$8&lt;&gt;0,VLOOKUP(G$8,'District Data'!A$3:BL$611,18,FALSE),"")</f>
        <v/>
      </c>
      <c r="H26" s="69" t="str">
        <f>IF(H$8&lt;&gt;0,VLOOKUP(H$8,'District Data'!A$3:BL$611,18,FALSE),"")</f>
        <v/>
      </c>
      <c r="I26" s="70" t="str">
        <f>IF(I$8&lt;&gt;0,VLOOKUP(I$8,'District Data'!A$3:BL$611,18,FALSE),"")</f>
        <v/>
      </c>
    </row>
    <row r="27" spans="1:9" x14ac:dyDescent="0.2">
      <c r="A27" s="52" t="s">
        <v>2</v>
      </c>
      <c r="B27" s="68">
        <v>17</v>
      </c>
      <c r="C27" s="54" t="s">
        <v>159</v>
      </c>
      <c r="D27" s="58" t="str">
        <f>IF(D$5&lt;&gt;0,VLOOKUP(A$6,'District Data'!B$3:BL$611,18,FALSE),"")</f>
        <v/>
      </c>
      <c r="E27" s="59" t="str">
        <f>IF(D$5&lt;&gt;0,VLOOKUP(A$6,'Similar District Data'!B$2:BL$610,18,FALSE), "")</f>
        <v/>
      </c>
      <c r="F27" s="58" t="str">
        <f>IF(D$5&lt;&gt;0,'State Data'!B17,"")</f>
        <v/>
      </c>
      <c r="G27" s="59" t="str">
        <f>IF(G$8&lt;&gt;0,VLOOKUP(G$8,'District Data'!A$3:BL$611,19,FALSE),"")</f>
        <v/>
      </c>
      <c r="H27" s="58" t="str">
        <f>IF(H$8&lt;&gt;0,VLOOKUP(H$8,'District Data'!A$3:BL$611,19,FALSE),"")</f>
        <v/>
      </c>
      <c r="I27" s="59" t="str">
        <f>IF(I$8&lt;&gt;0,VLOOKUP(I$8,'District Data'!A$3:BL$611,19,FALSE),"")</f>
        <v/>
      </c>
    </row>
    <row r="28" spans="1:9" x14ac:dyDescent="0.2">
      <c r="A28" s="52" t="s">
        <v>2</v>
      </c>
      <c r="B28" s="68">
        <v>18</v>
      </c>
      <c r="C28" s="54" t="s">
        <v>160</v>
      </c>
      <c r="D28" s="58" t="str">
        <f>IF(D$5&lt;&gt;0,VLOOKUP(A$6,'District Data'!B$3:BL$611,19,FALSE),"")</f>
        <v/>
      </c>
      <c r="E28" s="59" t="str">
        <f>IF(D$5&lt;&gt;0,VLOOKUP(A$6,'Similar District Data'!B$2:BL$610,19,FALSE), "")</f>
        <v/>
      </c>
      <c r="F28" s="58" t="str">
        <f>IF(D$5&lt;&gt;0,'State Data'!B18,"")</f>
        <v/>
      </c>
      <c r="G28" s="59" t="str">
        <f>IF(G$8&lt;&gt;0,VLOOKUP(G$8,'District Data'!A$3:BL$611,20,FALSE),"")</f>
        <v/>
      </c>
      <c r="H28" s="58" t="str">
        <f>IF(H$8&lt;&gt;0,VLOOKUP(H$8,'District Data'!A$3:BL$611,20,FALSE),"")</f>
        <v/>
      </c>
      <c r="I28" s="59" t="str">
        <f>IF(I$8&lt;&gt;0,VLOOKUP(I$8,'District Data'!A$3:BL$611,20,FALSE),"")</f>
        <v/>
      </c>
    </row>
    <row r="29" spans="1:9" x14ac:dyDescent="0.2">
      <c r="A29" s="52" t="s">
        <v>2</v>
      </c>
      <c r="B29" s="68">
        <v>19</v>
      </c>
      <c r="C29" s="54" t="s">
        <v>161</v>
      </c>
      <c r="D29" s="58" t="str">
        <f>IF(D$5&lt;&gt;0,VLOOKUP(A$6,'District Data'!B$3:BL$611,20,FALSE),"")</f>
        <v/>
      </c>
      <c r="E29" s="59" t="str">
        <f>IF(D$5&lt;&gt;0,VLOOKUP(A$6,'Similar District Data'!B$2:BL$610,20,FALSE), "")</f>
        <v/>
      </c>
      <c r="F29" s="58" t="str">
        <f>IF(D$5&lt;&gt;0,'State Data'!B19,"")</f>
        <v/>
      </c>
      <c r="G29" s="59" t="str">
        <f>IF(G$8&lt;&gt;0,VLOOKUP(G$8,'District Data'!A$3:BL$611,21,FALSE),"")</f>
        <v/>
      </c>
      <c r="H29" s="58" t="str">
        <f>IF(H$8&lt;&gt;0,VLOOKUP(H$8,'District Data'!A$3:BL$611,21,FALSE),"")</f>
        <v/>
      </c>
      <c r="I29" s="59" t="str">
        <f>IF(I$8&lt;&gt;0,VLOOKUP(I$8,'District Data'!A$3:BL$611,21,FALSE),"")</f>
        <v/>
      </c>
    </row>
    <row r="30" spans="1:9" x14ac:dyDescent="0.2">
      <c r="A30" s="52" t="s">
        <v>2</v>
      </c>
      <c r="B30" s="68">
        <v>20</v>
      </c>
      <c r="C30" s="54" t="s">
        <v>21</v>
      </c>
      <c r="D30" s="55" t="str">
        <f>IF(D$5&lt;&gt;0,VLOOKUP(A$6,'District Data'!B$3:BL$611,21,FALSE),"")</f>
        <v/>
      </c>
      <c r="E30" s="56" t="str">
        <f>IF(D$5&lt;&gt;0,VLOOKUP(A$6,'Similar District Data'!B$2:BL$610,21,FALSE), "")</f>
        <v/>
      </c>
      <c r="F30" s="55" t="str">
        <f>IF(D$5&lt;&gt;0,'State Data'!B20,"")</f>
        <v/>
      </c>
      <c r="G30" s="56" t="str">
        <f>IF(G$8&lt;&gt;0,VLOOKUP(G$8,'District Data'!A$3:BL$611,22,FALSE),"")</f>
        <v/>
      </c>
      <c r="H30" s="71" t="str">
        <f>IF(H$8&lt;&gt;0,VLOOKUP(H$8,'District Data'!A$3:BL$611,22,FALSE),"")</f>
        <v/>
      </c>
      <c r="I30" s="57" t="str">
        <f>IF(I$8&lt;&gt;0,VLOOKUP(I$8,'District Data'!A$3:BL$611,22,FALSE),"")</f>
        <v/>
      </c>
    </row>
    <row r="31" spans="1:9" x14ac:dyDescent="0.2">
      <c r="A31" s="52" t="s">
        <v>2</v>
      </c>
      <c r="B31" s="68">
        <v>21</v>
      </c>
      <c r="C31" s="54" t="s">
        <v>162</v>
      </c>
      <c r="D31" s="55" t="str">
        <f>IF(D$5&lt;&gt;0,VLOOKUP(A$6,'District Data'!B$3:BL$611,22,FALSE),"")</f>
        <v/>
      </c>
      <c r="E31" s="56" t="str">
        <f>IF(D$5&lt;&gt;0,VLOOKUP(A$6,'Similar District Data'!B$2:BL$610,22,FALSE), "")</f>
        <v/>
      </c>
      <c r="F31" s="55" t="str">
        <f>IF(D$5&lt;&gt;0,'State Data'!B21,"")</f>
        <v/>
      </c>
      <c r="G31" s="57" t="str">
        <f>IF(G$8&lt;&gt;0,VLOOKUP(G$8,'District Data'!A$3:BL$611,23,FALSE),"")</f>
        <v/>
      </c>
      <c r="H31" s="71" t="str">
        <f>IF(H$8&lt;&gt;0,VLOOKUP(H$8,'District Data'!A$3:BL$611,23,FALSE),"")</f>
        <v/>
      </c>
      <c r="I31" s="57" t="str">
        <f>IF(I$8&lt;&gt;0,VLOOKUP(I$8,'District Data'!A$3:BL$611,23,FALSE),"")</f>
        <v/>
      </c>
    </row>
    <row r="32" spans="1:9" x14ac:dyDescent="0.2">
      <c r="A32" s="60" t="s">
        <v>2</v>
      </c>
      <c r="B32" s="68">
        <v>22</v>
      </c>
      <c r="C32" s="62" t="s">
        <v>163</v>
      </c>
      <c r="D32" s="69" t="str">
        <f>IF(D$5&lt;&gt;0,VLOOKUP(A$6,'District Data'!B$3:BL$611,23,FALSE),"")</f>
        <v/>
      </c>
      <c r="E32" s="70" t="str">
        <f>IF(D$5&lt;&gt;0,VLOOKUP(A$6,'Similar District Data'!B$2:BL$610,23,FALSE), "")</f>
        <v/>
      </c>
      <c r="F32" s="69" t="str">
        <f>IF(D$5&lt;&gt;0,'State Data'!B22,"")</f>
        <v/>
      </c>
      <c r="G32" s="70" t="str">
        <f>IF(G$8&lt;&gt;0,VLOOKUP(G$8,'District Data'!A$3:BL$611,24,FALSE),"")</f>
        <v/>
      </c>
      <c r="H32" s="69" t="str">
        <f>IF(H$8&lt;&gt;0,VLOOKUP(H$8,'District Data'!A$3:BL$611,24,FALSE),"")</f>
        <v/>
      </c>
      <c r="I32" s="70" t="str">
        <f>IF(I$8&lt;&gt;0,VLOOKUP(I$8,'District Data'!A$3:BL$611,24,FALSE),"")</f>
        <v/>
      </c>
    </row>
    <row r="33" spans="1:9" x14ac:dyDescent="0.2">
      <c r="A33" s="63"/>
      <c r="B33" s="72">
        <v>23</v>
      </c>
      <c r="C33" s="65" t="s">
        <v>164</v>
      </c>
      <c r="D33" s="73" t="str">
        <f>IF(D$5&lt;&gt;0,VLOOKUP(A$6,'District Data'!B$3:BL$611,24,FALSE),"")</f>
        <v/>
      </c>
      <c r="E33" s="74" t="str">
        <f>IF(D$5&lt;&gt;0,VLOOKUP(A$6,'Similar District Data'!B$2:BL$610,24,FALSE), "")</f>
        <v/>
      </c>
      <c r="F33" s="73" t="str">
        <f>IF(D$5&lt;&gt;0,'State Data'!B23,"")</f>
        <v/>
      </c>
      <c r="G33" s="74" t="str">
        <f>IF(G$8&lt;&gt;0,VLOOKUP(G$8,'District Data'!A$3:BL$611,25,FALSE),"")</f>
        <v/>
      </c>
      <c r="H33" s="73" t="str">
        <f>IF(H$8&lt;&gt;0,VLOOKUP(H$8,'District Data'!A$3:BL$611,25,FALSE),"")</f>
        <v/>
      </c>
      <c r="I33" s="74" t="str">
        <f>IF(I$8&lt;&gt;0,VLOOKUP(I$8,'District Data'!A$3:BL$611,25,FALSE),"")</f>
        <v/>
      </c>
    </row>
    <row r="34" spans="1:9" x14ac:dyDescent="0.2">
      <c r="A34" s="52" t="s">
        <v>5</v>
      </c>
      <c r="B34" s="53"/>
      <c r="C34" s="54"/>
      <c r="D34" s="50"/>
      <c r="E34" s="51"/>
      <c r="F34" s="50"/>
      <c r="G34" s="51"/>
      <c r="H34" s="50"/>
      <c r="I34" s="51"/>
    </row>
    <row r="35" spans="1:9" x14ac:dyDescent="0.2">
      <c r="A35" s="52" t="s">
        <v>2</v>
      </c>
      <c r="B35" s="68">
        <v>24</v>
      </c>
      <c r="C35" s="54" t="s">
        <v>165</v>
      </c>
      <c r="D35" s="69" t="str">
        <f>IF(D$5&lt;&gt;0,VLOOKUP(A$6,'District Data'!B$3:BL$611,25,FALSE),"")</f>
        <v/>
      </c>
      <c r="E35" s="70" t="str">
        <f>IF(D$5&lt;&gt;0,VLOOKUP(A$6,'Similar District Data'!B$2:BL$610,25,FALSE), "")</f>
        <v/>
      </c>
      <c r="F35" s="69" t="str">
        <f>IF(D$5&lt;&gt;0,'State Data'!B24,"")</f>
        <v/>
      </c>
      <c r="G35" s="70" t="str">
        <f>IF(G$8&lt;&gt;0,VLOOKUP(G$8,'District Data'!A$3:BL$611,26,FALSE),"")</f>
        <v/>
      </c>
      <c r="H35" s="69" t="str">
        <f>IF(H$8&lt;&gt;0,VLOOKUP(H$8,'District Data'!A$3:BL$611,26,FALSE),"")</f>
        <v/>
      </c>
      <c r="I35" s="70" t="str">
        <f>IF(I$8&lt;&gt;0,VLOOKUP(I$8,'District Data'!A$3:BL$611,26,FALSE),"")</f>
        <v/>
      </c>
    </row>
    <row r="36" spans="1:9" x14ac:dyDescent="0.2">
      <c r="A36" s="52" t="s">
        <v>2</v>
      </c>
      <c r="B36" s="68">
        <v>25</v>
      </c>
      <c r="C36" s="54" t="s">
        <v>166</v>
      </c>
      <c r="D36" s="58" t="str">
        <f>IF(D$5&lt;&gt;0,VLOOKUP(A$6,'District Data'!B$3:BL$611,26,FALSE),"")</f>
        <v/>
      </c>
      <c r="E36" s="59" t="str">
        <f>IF(D$5&lt;&gt;0,VLOOKUP(A$6,'Similar District Data'!B$2:BL$610,26,FALSE), "")</f>
        <v/>
      </c>
      <c r="F36" s="58" t="str">
        <f>IF(D$5&lt;&gt;0,'State Data'!B25,"")</f>
        <v/>
      </c>
      <c r="G36" s="59" t="str">
        <f>IF(G$8&lt;&gt;0,VLOOKUP(G$8,'District Data'!A$3:BL$611,27,FALSE),"")</f>
        <v/>
      </c>
      <c r="H36" s="58" t="str">
        <f>IF(H$8&lt;&gt;0,VLOOKUP(H$8,'District Data'!A$3:BL$611,27,FALSE),"")</f>
        <v/>
      </c>
      <c r="I36" s="59" t="str">
        <f>IF(I$8&lt;&gt;0,VLOOKUP(I$8,'District Data'!A$3:BL$611,27,FALSE),"")</f>
        <v/>
      </c>
    </row>
    <row r="37" spans="1:9" x14ac:dyDescent="0.2">
      <c r="A37" s="52" t="s">
        <v>2</v>
      </c>
      <c r="B37" s="68">
        <v>26</v>
      </c>
      <c r="C37" s="54" t="s">
        <v>167</v>
      </c>
      <c r="D37" s="58" t="str">
        <f>IF(D$5&lt;&gt;0,VLOOKUP(A$6,'District Data'!B$3:BL$611,27,FALSE),"")</f>
        <v/>
      </c>
      <c r="E37" s="59" t="str">
        <f>IF(D$5&lt;&gt;0,VLOOKUP(A$6,'Similar District Data'!B$2:BL$610,27,FALSE), "")</f>
        <v/>
      </c>
      <c r="F37" s="58" t="str">
        <f>IF(D$5&lt;&gt;0,'State Data'!B26,"")</f>
        <v/>
      </c>
      <c r="G37" s="59" t="str">
        <f>IF(G$8&lt;&gt;0,VLOOKUP(G$8,'District Data'!A$3:BL$611,28,FALSE),"")</f>
        <v/>
      </c>
      <c r="H37" s="58" t="str">
        <f>IF(H$8&lt;&gt;0,VLOOKUP(H$8,'District Data'!A$3:BL$611,28,FALSE),"")</f>
        <v/>
      </c>
      <c r="I37" s="59" t="str">
        <f>IF(I$8&lt;&gt;0,VLOOKUP(I$8,'District Data'!A$3:BL$611,28,FALSE),"")</f>
        <v/>
      </c>
    </row>
    <row r="38" spans="1:9" ht="13.15" x14ac:dyDescent="0.25">
      <c r="A38" s="52" t="s">
        <v>2</v>
      </c>
      <c r="B38" s="68">
        <v>27</v>
      </c>
      <c r="C38" s="54" t="s">
        <v>168</v>
      </c>
      <c r="D38" s="58" t="str">
        <f>IF(D$5&lt;&gt;0,VLOOKUP(A$6,'District Data'!B$3:BL$611,28,FALSE),"")</f>
        <v/>
      </c>
      <c r="E38" s="59" t="str">
        <f>IF(D$5&lt;&gt;0,VLOOKUP(A$6,'Similar District Data'!B$2:BL$610,28,FALSE), "")</f>
        <v/>
      </c>
      <c r="F38" s="58" t="str">
        <f>IF(D$5&lt;&gt;0,'State Data'!B27,"")</f>
        <v/>
      </c>
      <c r="G38" s="59" t="str">
        <f>IF(G$8&lt;&gt;0,VLOOKUP(G$8,'District Data'!A$3:BL$611,29,FALSE),"")</f>
        <v/>
      </c>
      <c r="H38" s="58" t="str">
        <f>IF(H$8&lt;&gt;0,VLOOKUP(H$8,'District Data'!A$3:BL$611,29,FALSE),"")</f>
        <v/>
      </c>
      <c r="I38" s="59" t="str">
        <f>IF(I$8&lt;&gt;0,VLOOKUP(I$8,'District Data'!A$3:BL$611,29,FALSE),"")</f>
        <v/>
      </c>
    </row>
    <row r="39" spans="1:9" ht="13.15" x14ac:dyDescent="0.25">
      <c r="A39" s="52" t="s">
        <v>2</v>
      </c>
      <c r="B39" s="68">
        <v>28</v>
      </c>
      <c r="C39" s="54" t="s">
        <v>169</v>
      </c>
      <c r="D39" s="58" t="str">
        <f>IF(D$5&lt;&gt;0,VLOOKUP(A$6,'District Data'!B$3:BL$611,29,FALSE),"")</f>
        <v/>
      </c>
      <c r="E39" s="59" t="str">
        <f>IF(D$5&lt;&gt;0,VLOOKUP(A$6,'Similar District Data'!B$2:BL$610,29,FALSE), "")</f>
        <v/>
      </c>
      <c r="F39" s="58" t="str">
        <f>IF(D$5&lt;&gt;0,'State Data'!B28,"")</f>
        <v/>
      </c>
      <c r="G39" s="59" t="str">
        <f>IF(G$8&lt;&gt;0,VLOOKUP(G$8,'District Data'!A$3:BL$611,30,FALSE),"")</f>
        <v/>
      </c>
      <c r="H39" s="58" t="str">
        <f>IF(H$8&lt;&gt;0,VLOOKUP(H$8,'District Data'!A$3:BL$611,30,FALSE),"")</f>
        <v/>
      </c>
      <c r="I39" s="59" t="str">
        <f>IF(I$8&lt;&gt;0,VLOOKUP(I$8,'District Data'!A$3:BL$611,30,FALSE),"")</f>
        <v/>
      </c>
    </row>
    <row r="40" spans="1:9" ht="13.15" x14ac:dyDescent="0.25">
      <c r="A40" s="52" t="s">
        <v>2</v>
      </c>
      <c r="B40" s="68">
        <v>29</v>
      </c>
      <c r="C40" s="54" t="s">
        <v>170</v>
      </c>
      <c r="D40" s="58" t="str">
        <f>IF(D$5&lt;&gt;0,VLOOKUP(A$6,'District Data'!B$3:BL$611,30,FALSE),"")</f>
        <v/>
      </c>
      <c r="E40" s="59" t="str">
        <f>IF(D$5&lt;&gt;0,VLOOKUP(A$6,'Similar District Data'!B$2:BL$610,30,FALSE), "")</f>
        <v/>
      </c>
      <c r="F40" s="58" t="str">
        <f>IF(D$5&lt;&gt;0,'State Data'!B29,"")</f>
        <v/>
      </c>
      <c r="G40" s="59" t="str">
        <f>IF(G$8&lt;&gt;0,VLOOKUP(G$8,'District Data'!A$3:BL$611,31,FALSE),"")</f>
        <v/>
      </c>
      <c r="H40" s="58" t="str">
        <f>IF(H$8&lt;&gt;0,VLOOKUP(H$8,'District Data'!A$3:BL$611,31,FALSE),"")</f>
        <v/>
      </c>
      <c r="I40" s="59" t="str">
        <f>IF(I$8&lt;&gt;0,VLOOKUP(I$8,'District Data'!A$3:BL$611,31,FALSE),"")</f>
        <v/>
      </c>
    </row>
    <row r="41" spans="1:9" ht="13.15" x14ac:dyDescent="0.25">
      <c r="A41" s="52" t="s">
        <v>2</v>
      </c>
      <c r="B41" s="68">
        <v>30</v>
      </c>
      <c r="C41" s="54" t="s">
        <v>171</v>
      </c>
      <c r="D41" s="69" t="str">
        <f>IF(D$5&lt;&gt;0,VLOOKUP(A$6,'District Data'!B$3:BL$611,31,FALSE),"")</f>
        <v/>
      </c>
      <c r="E41" s="70" t="str">
        <f>IF(D$5&lt;&gt;0,VLOOKUP(A$6,'Similar District Data'!B$2:BL$610,31,FALSE), "")</f>
        <v/>
      </c>
      <c r="F41" s="69" t="str">
        <f>IF(D$5&lt;&gt;0,'State Data'!B30,"")</f>
        <v/>
      </c>
      <c r="G41" s="70" t="str">
        <f>IF(G$8&lt;&gt;0,VLOOKUP(G$8,'District Data'!A$3:BL$611,32,FALSE),"")</f>
        <v/>
      </c>
      <c r="H41" s="75" t="str">
        <f>IF(H$8&lt;&gt;0,VLOOKUP(H$8,'District Data'!A$3:BL$611,32,FALSE),"")</f>
        <v/>
      </c>
      <c r="I41" s="70" t="str">
        <f>IF(I$8&lt;&gt;0,VLOOKUP(I$8,'District Data'!A$3:BL$611,32,FALSE),"")</f>
        <v/>
      </c>
    </row>
    <row r="42" spans="1:9" ht="13.15" x14ac:dyDescent="0.25">
      <c r="A42" s="52" t="s">
        <v>2</v>
      </c>
      <c r="B42" s="68">
        <v>31</v>
      </c>
      <c r="C42" s="54" t="s">
        <v>172</v>
      </c>
      <c r="D42" s="69" t="str">
        <f>IF(D$5&lt;&gt;0,VLOOKUP(A$6,'District Data'!B$3:BL$611,32,FALSE),"")</f>
        <v/>
      </c>
      <c r="E42" s="70" t="str">
        <f>IF(D$5&lt;&gt;0,VLOOKUP(A$6,'Similar District Data'!B$2:BL$610,32,FALSE), "")</f>
        <v/>
      </c>
      <c r="F42" s="69" t="str">
        <f>IF(D$5&lt;&gt;0,'State Data'!B31,"")</f>
        <v/>
      </c>
      <c r="G42" s="70" t="str">
        <f>IF(G$8&lt;&gt;0,VLOOKUP(G$8,'District Data'!A$3:BL$611,33,FALSE),"")</f>
        <v/>
      </c>
      <c r="H42" s="75" t="str">
        <f>IF(H$8&lt;&gt;0,VLOOKUP(H$8,'District Data'!A$3:BL$611,33,FALSE),"")</f>
        <v/>
      </c>
      <c r="I42" s="70" t="str">
        <f>IF(I$8&lt;&gt;0,VLOOKUP(I$8,'District Data'!A$3:BL$611,33,FALSE),"")</f>
        <v/>
      </c>
    </row>
    <row r="43" spans="1:9" x14ac:dyDescent="0.2">
      <c r="A43" s="52" t="s">
        <v>2</v>
      </c>
      <c r="B43" s="68">
        <v>32</v>
      </c>
      <c r="C43" s="54" t="s">
        <v>173</v>
      </c>
      <c r="D43" s="69" t="str">
        <f>IF(D$5&lt;&gt;0,VLOOKUP(A$6,'District Data'!B$3:BL$611,33,FALSE),"")</f>
        <v/>
      </c>
      <c r="E43" s="70" t="str">
        <f>IF(D$5&lt;&gt;0,VLOOKUP(A$6,'Similar District Data'!B$2:BL$610,33,FALSE), "")</f>
        <v/>
      </c>
      <c r="F43" s="69" t="str">
        <f>IF(D$5&lt;&gt;0,'State Data'!B32,"")</f>
        <v/>
      </c>
      <c r="G43" s="70" t="str">
        <f>IF(G$8&lt;&gt;0,VLOOKUP(G$8,'District Data'!A$3:BL$611,34,FALSE),"")</f>
        <v/>
      </c>
      <c r="H43" s="75" t="str">
        <f>IF(H$8&lt;&gt;0,VLOOKUP(H$8,'District Data'!A$3:BL$611,34,FALSE),"")</f>
        <v/>
      </c>
      <c r="I43" s="70" t="str">
        <f>IF(I$8&lt;&gt;0,VLOOKUP(I$8,'District Data'!A$3:BL$611,34,FALSE),"")</f>
        <v/>
      </c>
    </row>
    <row r="44" spans="1:9" x14ac:dyDescent="0.2">
      <c r="A44" s="52" t="s">
        <v>2</v>
      </c>
      <c r="B44" s="68">
        <v>33</v>
      </c>
      <c r="C44" s="54" t="s">
        <v>174</v>
      </c>
      <c r="D44" s="69" t="str">
        <f>IF(D$5&lt;&gt;0,VLOOKUP(A$6,'District Data'!B$3:BL$611,34,FALSE),"")</f>
        <v/>
      </c>
      <c r="E44" s="70" t="str">
        <f>IF(D$5&lt;&gt;0,VLOOKUP(A$6,'Similar District Data'!B$2:BL$610,34,FALSE), "")</f>
        <v/>
      </c>
      <c r="F44" s="69" t="str">
        <f>IF(D$5&lt;&gt;0,'State Data'!B33,"")</f>
        <v/>
      </c>
      <c r="G44" s="70" t="str">
        <f>IF(G$8&lt;&gt;0,VLOOKUP(G$8,'District Data'!A$3:BL$611,35,FALSE),"")</f>
        <v/>
      </c>
      <c r="H44" s="75" t="str">
        <f>IF(H$8&lt;&gt;0,VLOOKUP(H$8,'District Data'!A$3:BL$611,35,FALSE),"")</f>
        <v/>
      </c>
      <c r="I44" s="70" t="str">
        <f>IF(I$8&lt;&gt;0,VLOOKUP(I$8,'District Data'!A$3:BL$611,35,FALSE),"")</f>
        <v/>
      </c>
    </row>
    <row r="45" spans="1:9" x14ac:dyDescent="0.2">
      <c r="A45" s="52" t="s">
        <v>2</v>
      </c>
      <c r="B45" s="68">
        <v>34</v>
      </c>
      <c r="C45" s="54" t="s">
        <v>175</v>
      </c>
      <c r="D45" s="76" t="str">
        <f>IF(D$5&lt;&gt;0,VLOOKUP(A$6,'District Data'!B$3:BL$611,35,FALSE),"")</f>
        <v/>
      </c>
      <c r="E45" s="56" t="str">
        <f>IF(D$5&lt;&gt;0,VLOOKUP(A$6,'Similar District Data'!B$2:BL$610,35,FALSE), "")</f>
        <v/>
      </c>
      <c r="F45" s="55" t="str">
        <f>IF(D$5&lt;&gt;0,'State Data'!B34,"")</f>
        <v/>
      </c>
      <c r="G45" s="77" t="str">
        <f>IF(G$8&lt;&gt;0,VLOOKUP(G$8,'District Data'!A$3:BL$611,36,FALSE),"")</f>
        <v/>
      </c>
      <c r="H45" s="78" t="str">
        <f>IF(H$8&lt;&gt;0,VLOOKUP(H$8,'District Data'!A$3:BL$611,36,FALSE),"")</f>
        <v/>
      </c>
      <c r="I45" s="77" t="str">
        <f>IF(I$8&lt;&gt;0,VLOOKUP(I$8,'District Data'!A$3:BL$611,36,FALSE),"")</f>
        <v/>
      </c>
    </row>
    <row r="46" spans="1:9" x14ac:dyDescent="0.2">
      <c r="A46" s="52" t="s">
        <v>2</v>
      </c>
      <c r="B46" s="68">
        <v>35</v>
      </c>
      <c r="C46" s="54" t="s">
        <v>176</v>
      </c>
      <c r="D46" s="69" t="str">
        <f>IF(D$5&lt;&gt;0,VLOOKUP(A$6,'District Data'!B$3:BL$611,36,FALSE),"")</f>
        <v/>
      </c>
      <c r="E46" s="70" t="str">
        <f>IF(D$5&lt;&gt;0,VLOOKUP(A$6,'Similar District Data'!B$2:BL$610,36,FALSE), "")</f>
        <v/>
      </c>
      <c r="F46" s="69" t="str">
        <f>IF(D$5&lt;&gt;0,'State Data'!B35,"")</f>
        <v/>
      </c>
      <c r="G46" s="70" t="str">
        <f>IF(G$8&lt;&gt;0,VLOOKUP(G$8,'District Data'!A$3:BL$611,37,FALSE),"")</f>
        <v/>
      </c>
      <c r="H46" s="69" t="str">
        <f>IF(H$8&lt;&gt;0,VLOOKUP(H$8,'District Data'!A$3:BL$611,37,FALSE),"")</f>
        <v/>
      </c>
      <c r="I46" s="70" t="str">
        <f>IF(I$8&lt;&gt;0,VLOOKUP(I$8,'District Data'!A$3:BL$611,37,FALSE),"")</f>
        <v/>
      </c>
    </row>
    <row r="47" spans="1:9" x14ac:dyDescent="0.2">
      <c r="A47" s="63" t="s">
        <v>2</v>
      </c>
      <c r="B47" s="72">
        <v>36</v>
      </c>
      <c r="C47" s="65" t="s">
        <v>177</v>
      </c>
      <c r="D47" s="79" t="str">
        <f>IF(D$5&lt;&gt;0,VLOOKUP(A$6,'District Data'!B$3:BL$611,37,FALSE),"")</f>
        <v/>
      </c>
      <c r="E47" s="80" t="str">
        <f>IF(D$5&lt;&gt;0,VLOOKUP(A$6,'Similar District Data'!B$2:BL$610,37,FALSE), "")</f>
        <v/>
      </c>
      <c r="F47" s="79" t="str">
        <f>IF(D$5&lt;&gt;0,'State Data'!B36,"")</f>
        <v/>
      </c>
      <c r="G47" s="80" t="str">
        <f>IF(G$8&lt;&gt;0,VLOOKUP(G$8,'District Data'!A$3:BL$611,38,FALSE),"")</f>
        <v/>
      </c>
      <c r="H47" s="79" t="str">
        <f>IF(H$8&lt;&gt;0,VLOOKUP(H$8,'District Data'!A$3:BL$611,38,FALSE),"")</f>
        <v/>
      </c>
      <c r="I47" s="80" t="str">
        <f>IF(I$8&lt;&gt;0,VLOOKUP(I$8,'District Data'!A$3:BL$611,38,FALSE),"")</f>
        <v/>
      </c>
    </row>
    <row r="48" spans="1:9" x14ac:dyDescent="0.2">
      <c r="A48" s="52" t="s">
        <v>6</v>
      </c>
      <c r="B48" s="53"/>
      <c r="C48" s="54"/>
      <c r="D48" s="50"/>
      <c r="E48" s="51"/>
      <c r="F48" s="50"/>
      <c r="G48" s="51"/>
      <c r="H48" s="50"/>
      <c r="I48" s="51"/>
    </row>
    <row r="49" spans="1:9" x14ac:dyDescent="0.2">
      <c r="A49" s="52" t="s">
        <v>2</v>
      </c>
      <c r="B49" s="68">
        <v>37</v>
      </c>
      <c r="C49" s="54" t="s">
        <v>178</v>
      </c>
      <c r="D49" s="55" t="str">
        <f>IF(D$5&lt;&gt;0,VLOOKUP(A$6,'District Data'!B$3:BL$611,38,FALSE),"")</f>
        <v/>
      </c>
      <c r="E49" s="57" t="str">
        <f>IF(D$5&lt;&gt;0,VLOOKUP(A$6,'Similar District Data'!B$2:BL$610,38,FALSE), "")</f>
        <v/>
      </c>
      <c r="F49" s="55" t="str">
        <f>IF(D$5&lt;&gt;0,'State Data'!B37,"")</f>
        <v/>
      </c>
      <c r="G49" s="57" t="str">
        <f>IF(G$8&lt;&gt;0,VLOOKUP(G$8,'District Data'!A$3:BL$611,39,FALSE),"")</f>
        <v/>
      </c>
      <c r="H49" s="55" t="str">
        <f>IF(H$8&lt;&gt;0,VLOOKUP(H$8,'District Data'!A$3:BL$611,39,FALSE),"")</f>
        <v/>
      </c>
      <c r="I49" s="57" t="str">
        <f>IF(I$8&lt;&gt;0,VLOOKUP(I$8,'District Data'!A$3:BL$611,39,FALSE),"")</f>
        <v/>
      </c>
    </row>
    <row r="50" spans="1:9" x14ac:dyDescent="0.2">
      <c r="A50" s="52" t="s">
        <v>2</v>
      </c>
      <c r="B50" s="68">
        <v>38</v>
      </c>
      <c r="C50" s="54" t="s">
        <v>179</v>
      </c>
      <c r="D50" s="55" t="str">
        <f>IF(D$5&lt;&gt;0,VLOOKUP(A$6,'District Data'!B$3:BL$611,39,FALSE),"")</f>
        <v/>
      </c>
      <c r="E50" s="57" t="str">
        <f>IF(D$5&lt;&gt;0,VLOOKUP(A$6,'Similar District Data'!B$2:BL$610,39,FALSE), "")</f>
        <v/>
      </c>
      <c r="F50" s="55" t="str">
        <f>IF(D$5&lt;&gt;0,'State Data'!B38,"")</f>
        <v/>
      </c>
      <c r="G50" s="57" t="str">
        <f>IF(G$8&lt;&gt;0,VLOOKUP(G$8,'District Data'!A$3:BL$611,40,FALSE),"")</f>
        <v/>
      </c>
      <c r="H50" s="55" t="str">
        <f>IF(H$8&lt;&gt;0,VLOOKUP(H$8,'District Data'!A$3:BL$611,40,FALSE),"")</f>
        <v/>
      </c>
      <c r="I50" s="57" t="str">
        <f>IF(I$8&lt;&gt;0,VLOOKUP(I$8,'District Data'!A$3:BL$611,40,FALSE),"")</f>
        <v/>
      </c>
    </row>
    <row r="51" spans="1:9" x14ac:dyDescent="0.2">
      <c r="A51" s="52" t="s">
        <v>2</v>
      </c>
      <c r="B51" s="68">
        <v>39</v>
      </c>
      <c r="C51" s="54" t="s">
        <v>180</v>
      </c>
      <c r="D51" s="55" t="str">
        <f>IF(D$5&lt;&gt;0,VLOOKUP(A$6,'District Data'!B$3:BL$611,40,FALSE),"")</f>
        <v/>
      </c>
      <c r="E51" s="57" t="str">
        <f>IF(D$5&lt;&gt;0,VLOOKUP(A$6,'Similar District Data'!B$2:BL$610,40,FALSE), "")</f>
        <v/>
      </c>
      <c r="F51" s="55" t="str">
        <f>IF(D$5&lt;&gt;0,'State Data'!B39,"")</f>
        <v/>
      </c>
      <c r="G51" s="57" t="str">
        <f>IF(G$8&lt;&gt;0,VLOOKUP(G$8,'District Data'!A$3:BL$611,41,FALSE),"")</f>
        <v/>
      </c>
      <c r="H51" s="55" t="str">
        <f>IF(H$8&lt;&gt;0,VLOOKUP(H$8,'District Data'!A$3:BL$611,41,FALSE),"")</f>
        <v/>
      </c>
      <c r="I51" s="57" t="str">
        <f>IF(I$8&lt;&gt;0,VLOOKUP(I$8,'District Data'!A$3:BL$611,41,FALSE),"")</f>
        <v/>
      </c>
    </row>
    <row r="52" spans="1:9" x14ac:dyDescent="0.2">
      <c r="A52" s="52" t="s">
        <v>2</v>
      </c>
      <c r="B52" s="68">
        <v>40</v>
      </c>
      <c r="C52" s="54" t="s">
        <v>181</v>
      </c>
      <c r="D52" s="55" t="str">
        <f>IF(D$5&lt;&gt;0,VLOOKUP(A$6,'District Data'!B$3:BL$611,41,FALSE),"")</f>
        <v/>
      </c>
      <c r="E52" s="57" t="str">
        <f>IF(D$5&lt;&gt;0,VLOOKUP(A$6,'Similar District Data'!B$2:BL$610,41,FALSE), "")</f>
        <v/>
      </c>
      <c r="F52" s="55" t="str">
        <f>IF(D$5&lt;&gt;0,'State Data'!B40,"")</f>
        <v/>
      </c>
      <c r="G52" s="57" t="str">
        <f>IF(G$8&lt;&gt;0,VLOOKUP(G$8,'District Data'!A$3:BL$611,42,FALSE),"")</f>
        <v/>
      </c>
      <c r="H52" s="55" t="str">
        <f>IF(H$8&lt;&gt;0,VLOOKUP(H$8,'District Data'!A$3:BL$611,42,FALSE),"")</f>
        <v/>
      </c>
      <c r="I52" s="57" t="str">
        <f>IF(I$8&lt;&gt;0,VLOOKUP(I$8,'District Data'!A$3:BL$611,42,FALSE),"")</f>
        <v/>
      </c>
    </row>
    <row r="53" spans="1:9" x14ac:dyDescent="0.2">
      <c r="A53" s="52" t="s">
        <v>2</v>
      </c>
      <c r="B53" s="68">
        <v>41</v>
      </c>
      <c r="C53" s="54" t="s">
        <v>182</v>
      </c>
      <c r="D53" s="69" t="str">
        <f>IF(D$5&lt;&gt;0,VLOOKUP(A$6,'District Data'!B$3:BL$611,42,FALSE),"")</f>
        <v/>
      </c>
      <c r="E53" s="70" t="str">
        <f>IF(D$5&lt;&gt;0,VLOOKUP(A$6,'Similar District Data'!B$2:BL$610,42,FALSE), "")</f>
        <v/>
      </c>
      <c r="F53" s="69" t="str">
        <f>IF(D$5&lt;&gt;0,'State Data'!B41,"")</f>
        <v/>
      </c>
      <c r="G53" s="70" t="str">
        <f>IF(G$8&lt;&gt;0,VLOOKUP(G$8,'District Data'!A$3:BL$611,43,FALSE),"")</f>
        <v/>
      </c>
      <c r="H53" s="69" t="str">
        <f>IF(H$8&lt;&gt;0,VLOOKUP(H$8,'District Data'!A$3:BL$611,43,FALSE),"")</f>
        <v/>
      </c>
      <c r="I53" s="70" t="str">
        <f>IF(I$8&lt;&gt;0,VLOOKUP(I$8,'District Data'!A$3:BL$611,43,FALSE),"")</f>
        <v/>
      </c>
    </row>
    <row r="54" spans="1:9" x14ac:dyDescent="0.2">
      <c r="A54" s="63" t="s">
        <v>2</v>
      </c>
      <c r="B54" s="72">
        <v>42</v>
      </c>
      <c r="C54" s="65" t="s">
        <v>183</v>
      </c>
      <c r="D54" s="81" t="str">
        <f>IF(D$5&lt;&gt;0,VLOOKUP(A$6,'District Data'!B$3:BL$611,43,FALSE),"")</f>
        <v/>
      </c>
      <c r="E54" s="82" t="str">
        <f>IF(D$5&lt;&gt;0,VLOOKUP(A$6,'Similar District Data'!B$2:BL$610,43,FALSE), "")</f>
        <v/>
      </c>
      <c r="F54" s="81" t="str">
        <f>IF(D$5&lt;&gt;0,'State Data'!B42,"")</f>
        <v/>
      </c>
      <c r="G54" s="82" t="str">
        <f>IF(G$8&lt;&gt;0,VLOOKUP(G$8,'District Data'!A$3:BL$611,44,FALSE),"")</f>
        <v/>
      </c>
      <c r="H54" s="81" t="str">
        <f>IF(H$8&lt;&gt;0,VLOOKUP(H$8,'District Data'!A$3:BL$611,44,FALSE),"")</f>
        <v/>
      </c>
      <c r="I54" s="82" t="str">
        <f>IF(I$8&lt;&gt;0,VLOOKUP(I$8,'District Data'!A$3:BL$611,44,FALSE),"")</f>
        <v/>
      </c>
    </row>
    <row r="55" spans="1:9" x14ac:dyDescent="0.2">
      <c r="A55" s="52" t="s">
        <v>7</v>
      </c>
      <c r="B55" s="53"/>
      <c r="C55" s="54"/>
      <c r="D55" s="50"/>
      <c r="E55" s="51"/>
      <c r="F55" s="50"/>
      <c r="G55" s="51"/>
      <c r="H55" s="50"/>
      <c r="I55" s="51"/>
    </row>
    <row r="56" spans="1:9" x14ac:dyDescent="0.2">
      <c r="A56" s="52" t="s">
        <v>2</v>
      </c>
      <c r="B56" s="68">
        <v>43</v>
      </c>
      <c r="C56" s="54" t="s">
        <v>184</v>
      </c>
      <c r="D56" s="69" t="str">
        <f>IF(D$5&lt;&gt;0,VLOOKUP(A$6,'District Data'!B$3:BL$611,44,FALSE),"")</f>
        <v/>
      </c>
      <c r="E56" s="70" t="str">
        <f>IF(D$5&lt;&gt;0,VLOOKUP(A$6,'Similar District Data'!B$2:BL$610,44,FALSE), "")</f>
        <v/>
      </c>
      <c r="F56" s="69" t="str">
        <f>IF(D$5&lt;&gt;0,'State Data'!B43,"")</f>
        <v/>
      </c>
      <c r="G56" s="70" t="str">
        <f>IF(G$8&lt;&gt;0,VLOOKUP(G$8,'District Data'!A$3:BL$611,45,FALSE),"")</f>
        <v/>
      </c>
      <c r="H56" s="69" t="str">
        <f>IF(H$8&lt;&gt;0,VLOOKUP(H$8,'District Data'!A$3:BL$611,45,FALSE),"")</f>
        <v/>
      </c>
      <c r="I56" s="70" t="str">
        <f>IF(I$8&lt;&gt;0,VLOOKUP(I$8,'District Data'!A$3:BL$611,45,FALSE),"")</f>
        <v/>
      </c>
    </row>
    <row r="57" spans="1:9" x14ac:dyDescent="0.2">
      <c r="A57" s="52" t="s">
        <v>2</v>
      </c>
      <c r="B57" s="68">
        <v>44</v>
      </c>
      <c r="C57" s="54" t="s">
        <v>185</v>
      </c>
      <c r="D57" s="69" t="str">
        <f>IF(D$5&lt;&gt;0,VLOOKUP(A$6,'District Data'!B$3:BL$611,45,FALSE),"")</f>
        <v/>
      </c>
      <c r="E57" s="70" t="str">
        <f>IF(D$5&lt;&gt;0,VLOOKUP(A$6,'Similar District Data'!B$2:BL$610,45,FALSE), "")</f>
        <v/>
      </c>
      <c r="F57" s="69" t="str">
        <f>IF(D$5&lt;&gt;0,'State Data'!B44,"")</f>
        <v/>
      </c>
      <c r="G57" s="70" t="str">
        <f>IF(G$8&lt;&gt;0,VLOOKUP(G$8,'District Data'!A$3:BL$611,46,FALSE),"")</f>
        <v/>
      </c>
      <c r="H57" s="69" t="str">
        <f>IF(H$8&lt;&gt;0,VLOOKUP(H$8,'District Data'!A$3:BL$611,46,FALSE),"")</f>
        <v/>
      </c>
      <c r="I57" s="70" t="str">
        <f>IF(I$8&lt;&gt;0,VLOOKUP(I$8,'District Data'!A$3:BL$611,46,FALSE),"")</f>
        <v/>
      </c>
    </row>
    <row r="58" spans="1:9" x14ac:dyDescent="0.2">
      <c r="A58" s="52" t="s">
        <v>2</v>
      </c>
      <c r="B58" s="68">
        <v>45</v>
      </c>
      <c r="C58" s="54" t="s">
        <v>186</v>
      </c>
      <c r="D58" s="69" t="str">
        <f>IF(D$5&lt;&gt;0,VLOOKUP(A$6,'District Data'!B$3:BL$611,46,FALSE),"")</f>
        <v/>
      </c>
      <c r="E58" s="70" t="str">
        <f>IF(D$5&lt;&gt;0,VLOOKUP(A$6,'Similar District Data'!B$2:BL$610,46,FALSE), "")</f>
        <v/>
      </c>
      <c r="F58" s="69" t="str">
        <f>IF(D$5&lt;&gt;0,'State Data'!B45,"")</f>
        <v/>
      </c>
      <c r="G58" s="70" t="str">
        <f>IF(G$8&lt;&gt;0,VLOOKUP(G$8,'District Data'!A$3:BL$611,47,FALSE),"")</f>
        <v/>
      </c>
      <c r="H58" s="69" t="str">
        <f>IF(H$8&lt;&gt;0,VLOOKUP(H$8,'District Data'!A$3:BL$611,47,FALSE),"")</f>
        <v/>
      </c>
      <c r="I58" s="70" t="str">
        <f>IF(I$8&lt;&gt;0,VLOOKUP(I$8,'District Data'!A$3:BL$611,47,FALSE),"")</f>
        <v/>
      </c>
    </row>
    <row r="59" spans="1:9" x14ac:dyDescent="0.2">
      <c r="A59" s="52" t="s">
        <v>2</v>
      </c>
      <c r="B59" s="68">
        <v>46</v>
      </c>
      <c r="C59" s="54" t="s">
        <v>187</v>
      </c>
      <c r="D59" s="69" t="str">
        <f>IF(D$5&lt;&gt;0,VLOOKUP(A$6,'District Data'!B$3:BL$611,47,FALSE),"")</f>
        <v/>
      </c>
      <c r="E59" s="70" t="str">
        <f>IF(D$5&lt;&gt;0,VLOOKUP(A$6,'Similar District Data'!B$2:BL$610,47,FALSE), "")</f>
        <v/>
      </c>
      <c r="F59" s="69" t="str">
        <f>IF(D$5&lt;&gt;0,'State Data'!B46,"")</f>
        <v/>
      </c>
      <c r="G59" s="70" t="str">
        <f>IF(G$8&lt;&gt;0,VLOOKUP(G$8,'District Data'!A$3:BL$611,48,FALSE),"")</f>
        <v/>
      </c>
      <c r="H59" s="69" t="str">
        <f>IF(H$8&lt;&gt;0,VLOOKUP(H$8,'District Data'!A$3:BL$611,48,FALSE),"")</f>
        <v/>
      </c>
      <c r="I59" s="70" t="str">
        <f>IF(I$8&lt;&gt;0,VLOOKUP(I$8,'District Data'!A$3:BL$611,48,FALSE),"")</f>
        <v/>
      </c>
    </row>
    <row r="60" spans="1:9" x14ac:dyDescent="0.2">
      <c r="A60" s="52" t="s">
        <v>2</v>
      </c>
      <c r="B60" s="68">
        <v>47</v>
      </c>
      <c r="C60" s="54" t="s">
        <v>188</v>
      </c>
      <c r="D60" s="69" t="str">
        <f>IF(D$5&lt;&gt;0,VLOOKUP(A$6,'District Data'!B$3:BL$611,48,FALSE),"")</f>
        <v/>
      </c>
      <c r="E60" s="70" t="str">
        <f>IF(D$5&lt;&gt;0,VLOOKUP(A$6,'Similar District Data'!B$2:BL$610,48,FALSE), "")</f>
        <v/>
      </c>
      <c r="F60" s="69" t="str">
        <f>IF(D$5&lt;&gt;0,'State Data'!B47,"")</f>
        <v/>
      </c>
      <c r="G60" s="70" t="str">
        <f>IF(G$8&lt;&gt;0,VLOOKUP(G$8,'District Data'!A$3:BL$611,49,FALSE),"")</f>
        <v/>
      </c>
      <c r="H60" s="69" t="str">
        <f>IF(H$8&lt;&gt;0,VLOOKUP(H$8,'District Data'!A$3:BL$611,49,FALSE),"")</f>
        <v/>
      </c>
      <c r="I60" s="70" t="str">
        <f>IF(I$8&lt;&gt;0,VLOOKUP(I$8,'District Data'!A$3:BL$611,49,FALSE),"")</f>
        <v/>
      </c>
    </row>
    <row r="61" spans="1:9" x14ac:dyDescent="0.2">
      <c r="A61" s="63" t="s">
        <v>2</v>
      </c>
      <c r="B61" s="72">
        <v>48</v>
      </c>
      <c r="C61" s="65" t="s">
        <v>189</v>
      </c>
      <c r="D61" s="79" t="str">
        <f>IF(D$5&lt;&gt;0,VLOOKUP(A$6,'District Data'!B$3:BL$611,49,FALSE),"")</f>
        <v/>
      </c>
      <c r="E61" s="80" t="str">
        <f>IF(D$5&lt;&gt;0,VLOOKUP(A$6,'Similar District Data'!B$2:BL$610,49,FALSE), "")</f>
        <v/>
      </c>
      <c r="F61" s="79" t="str">
        <f>IF(D$5&lt;&gt;0,'State Data'!B48,"")</f>
        <v/>
      </c>
      <c r="G61" s="80" t="str">
        <f>IF(G$8&lt;&gt;0,VLOOKUP(G$8,'District Data'!A$3:BL$611,50,FALSE),"")</f>
        <v/>
      </c>
      <c r="H61" s="79" t="str">
        <f>IF(H$8&lt;&gt;0,VLOOKUP(H$8,'District Data'!A$3:BL$611,50,FALSE),"")</f>
        <v/>
      </c>
      <c r="I61" s="80" t="str">
        <f>IF(I$8&lt;&gt;0,VLOOKUP(I$8,'District Data'!A$3:BL$611,50,FALSE),"")</f>
        <v/>
      </c>
    </row>
    <row r="62" spans="1:9" x14ac:dyDescent="0.2">
      <c r="A62" s="52" t="s">
        <v>8</v>
      </c>
      <c r="B62" s="53"/>
      <c r="C62" s="54"/>
      <c r="D62" s="50"/>
      <c r="E62" s="51"/>
      <c r="F62" s="50"/>
      <c r="G62" s="51"/>
      <c r="H62" s="50"/>
      <c r="I62" s="51"/>
    </row>
    <row r="63" spans="1:9" x14ac:dyDescent="0.2">
      <c r="A63" s="52" t="s">
        <v>2</v>
      </c>
      <c r="B63" s="68">
        <v>49</v>
      </c>
      <c r="C63" s="54" t="s">
        <v>190</v>
      </c>
      <c r="D63" s="69" t="str">
        <f>IF(D$5&lt;&gt;0,VLOOKUP(A$6,'District Data'!B$3:BL$611,50,FALSE),"")</f>
        <v/>
      </c>
      <c r="E63" s="70" t="str">
        <f>IF(D$5&lt;&gt;0,VLOOKUP(A$6,'Similar District Data'!B$2:BL$610,50,FALSE), "")</f>
        <v/>
      </c>
      <c r="F63" s="69" t="str">
        <f>IF(D$5&lt;&gt;0,'State Data'!B49,"")</f>
        <v/>
      </c>
      <c r="G63" s="70" t="str">
        <f>IF(G$8&lt;&gt;0,VLOOKUP(G$8,'District Data'!A$3:BL$611,51,FALSE),"")</f>
        <v/>
      </c>
      <c r="H63" s="69" t="str">
        <f>IF(H$8&lt;&gt;0,VLOOKUP(H$8,'District Data'!A$3:BL$611,51,FALSE),"")</f>
        <v/>
      </c>
      <c r="I63" s="70" t="str">
        <f>IF(I$8&lt;&gt;0,VLOOKUP(I$8,'District Data'!A$3:BL$611,51,FALSE),"")</f>
        <v/>
      </c>
    </row>
    <row r="64" spans="1:9" x14ac:dyDescent="0.2">
      <c r="A64" s="52" t="s">
        <v>2</v>
      </c>
      <c r="B64" s="68">
        <v>50</v>
      </c>
      <c r="C64" s="54" t="s">
        <v>191</v>
      </c>
      <c r="D64" s="58" t="str">
        <f>IF(D$5&lt;&gt;0,VLOOKUP(A$6,'District Data'!B$3:BL$611,51,FALSE),"")</f>
        <v/>
      </c>
      <c r="E64" s="59" t="str">
        <f>IF(D$5&lt;&gt;0,VLOOKUP(A$6,'Similar District Data'!B$2:BL$610,51,FALSE), "")</f>
        <v/>
      </c>
      <c r="F64" s="58" t="str">
        <f>IF(D$5&lt;&gt;0,'State Data'!B50,"")</f>
        <v/>
      </c>
      <c r="G64" s="59" t="str">
        <f>IF(G$8&lt;&gt;0,VLOOKUP(G$8,'District Data'!A$3:BL$611,52,FALSE),"")</f>
        <v/>
      </c>
      <c r="H64" s="58" t="str">
        <f>IF(H$8&lt;&gt;0,VLOOKUP(H$8,'District Data'!A$3:BL$611,52,FALSE),"")</f>
        <v/>
      </c>
      <c r="I64" s="59" t="str">
        <f>IF(I$8&lt;&gt;0,VLOOKUP(I$8,'District Data'!A$3:BL$611,52,FALSE),"")</f>
        <v/>
      </c>
    </row>
    <row r="65" spans="1:9" x14ac:dyDescent="0.2">
      <c r="A65" s="52" t="s">
        <v>2</v>
      </c>
      <c r="B65" s="68">
        <v>51</v>
      </c>
      <c r="C65" s="54" t="s">
        <v>192</v>
      </c>
      <c r="D65" s="69" t="str">
        <f>IF(D$5&lt;&gt;0,VLOOKUP(A$6,'District Data'!B$3:BL$611,52,FALSE),"")</f>
        <v/>
      </c>
      <c r="E65" s="70" t="str">
        <f>IF(D$5&lt;&gt;0,VLOOKUP(A$6,'Similar District Data'!B$2:BL$610,52,FALSE), "")</f>
        <v/>
      </c>
      <c r="F65" s="69" t="str">
        <f>IF(D$5&lt;&gt;0,'State Data'!B51,"")</f>
        <v/>
      </c>
      <c r="G65" s="70" t="str">
        <f>IF(G$8&lt;&gt;0,VLOOKUP(G$8,'District Data'!A$3:BL$611,53,FALSE),"")</f>
        <v/>
      </c>
      <c r="H65" s="69" t="str">
        <f>IF(H$8&lt;&gt;0,VLOOKUP(H$8,'District Data'!A$3:BL$611,53,FALSE),"")</f>
        <v/>
      </c>
      <c r="I65" s="70" t="str">
        <f>IF(I$8&lt;&gt;0,VLOOKUP(I$8,'District Data'!A$3:BL$611,53,FALSE),"")</f>
        <v/>
      </c>
    </row>
    <row r="66" spans="1:9" x14ac:dyDescent="0.2">
      <c r="A66" s="52" t="s">
        <v>2</v>
      </c>
      <c r="B66" s="68">
        <v>52</v>
      </c>
      <c r="C66" s="54" t="s">
        <v>193</v>
      </c>
      <c r="D66" s="58" t="str">
        <f>IF(D$5&lt;&gt;0,VLOOKUP(A$6,'District Data'!B$3:BL$611,53,FALSE),"")</f>
        <v/>
      </c>
      <c r="E66" s="59" t="str">
        <f>IF(D$5&lt;&gt;0,VLOOKUP(A$6,'Similar District Data'!B$2:BL$610,53,FALSE), "")</f>
        <v/>
      </c>
      <c r="F66" s="58" t="str">
        <f>IF(D$5&lt;&gt;0,'State Data'!B52,"")</f>
        <v/>
      </c>
      <c r="G66" s="59" t="str">
        <f>IF(G$8&lt;&gt;0,VLOOKUP(G$8,'District Data'!A$3:BL$611,54,FALSE),"")</f>
        <v/>
      </c>
      <c r="H66" s="58" t="str">
        <f>IF(H$8&lt;&gt;0,VLOOKUP(H$8,'District Data'!A$3:BL$611,54,FALSE),"")</f>
        <v/>
      </c>
      <c r="I66" s="59" t="str">
        <f>IF(I$8&lt;&gt;0,VLOOKUP(I$8,'District Data'!A$3:BL$611,54,FALSE),"")</f>
        <v/>
      </c>
    </row>
    <row r="67" spans="1:9" x14ac:dyDescent="0.2">
      <c r="A67" s="52" t="s">
        <v>2</v>
      </c>
      <c r="B67" s="68">
        <v>53</v>
      </c>
      <c r="C67" s="54" t="s">
        <v>194</v>
      </c>
      <c r="D67" s="69" t="str">
        <f>IF(D$5&lt;&gt;0,VLOOKUP(A$6,'District Data'!B$3:BL$611,54,FALSE),"")</f>
        <v/>
      </c>
      <c r="E67" s="70" t="str">
        <f>IF(D$5&lt;&gt;0,VLOOKUP(A$6,'Similar District Data'!B$2:BL$610,54,FALSE), "")</f>
        <v/>
      </c>
      <c r="F67" s="69" t="str">
        <f>IF(D$5&lt;&gt;0,'State Data'!B53,"")</f>
        <v/>
      </c>
      <c r="G67" s="70" t="str">
        <f>IF(G$8&lt;&gt;0,VLOOKUP(G$8,'District Data'!A$3:BL$611,55,FALSE),"")</f>
        <v/>
      </c>
      <c r="H67" s="69" t="str">
        <f>IF(H$8&lt;&gt;0,VLOOKUP(H$8,'District Data'!A$3:BL$611,55,FALSE),"")</f>
        <v/>
      </c>
      <c r="I67" s="70" t="str">
        <f>IF(I$8&lt;&gt;0,VLOOKUP(I$8,'District Data'!A$3:BL$611,55,FALSE),"")</f>
        <v/>
      </c>
    </row>
    <row r="68" spans="1:9" x14ac:dyDescent="0.2">
      <c r="A68" s="52" t="s">
        <v>2</v>
      </c>
      <c r="B68" s="68">
        <v>54</v>
      </c>
      <c r="C68" s="54" t="s">
        <v>195</v>
      </c>
      <c r="D68" s="58" t="str">
        <f>IF(D$5&lt;&gt;0,VLOOKUP(A$6,'District Data'!B$3:BL$611,55,FALSE),"")</f>
        <v/>
      </c>
      <c r="E68" s="59" t="str">
        <f>IF(D$5&lt;&gt;0,VLOOKUP(A$6,'Similar District Data'!B$2:BL$610,55,FALSE), "")</f>
        <v/>
      </c>
      <c r="F68" s="58" t="str">
        <f>IF(D$5&lt;&gt;0,'State Data'!B54,"")</f>
        <v/>
      </c>
      <c r="G68" s="59" t="str">
        <f>IF(G$8&lt;&gt;0,VLOOKUP(G$8,'District Data'!A$3:BL$611,56,FALSE),"")</f>
        <v/>
      </c>
      <c r="H68" s="58" t="str">
        <f>IF(H$8&lt;&gt;0,VLOOKUP(H$8,'District Data'!A$3:BL$611,56,FALSE),"")</f>
        <v/>
      </c>
      <c r="I68" s="59" t="str">
        <f>IF(I$8&lt;&gt;0,VLOOKUP(I$8,'District Data'!A$3:BL$611,56,FALSE),"")</f>
        <v/>
      </c>
    </row>
    <row r="69" spans="1:9" x14ac:dyDescent="0.2">
      <c r="A69" s="52" t="s">
        <v>2</v>
      </c>
      <c r="B69" s="68">
        <v>55</v>
      </c>
      <c r="C69" s="54" t="s">
        <v>196</v>
      </c>
      <c r="D69" s="69" t="str">
        <f>IF(D$5&lt;&gt;0,VLOOKUP(A$6,'District Data'!B$3:BL$611,56,FALSE),"")</f>
        <v/>
      </c>
      <c r="E69" s="70" t="str">
        <f>IF(D$5&lt;&gt;0,VLOOKUP(A$6,'Similar District Data'!B$2:BL$610,56,FALSE), "")</f>
        <v/>
      </c>
      <c r="F69" s="69" t="str">
        <f>IF(D$5&lt;&gt;0,'State Data'!B55,"")</f>
        <v/>
      </c>
      <c r="G69" s="70" t="str">
        <f>IF(G$8&lt;&gt;0,VLOOKUP(G$8,'District Data'!A$3:BL$611,57,FALSE),"")</f>
        <v/>
      </c>
      <c r="H69" s="69" t="str">
        <f>IF(H$8&lt;&gt;0,VLOOKUP(H$8,'District Data'!A$3:BL$611,57,FALSE),"")</f>
        <v/>
      </c>
      <c r="I69" s="70" t="str">
        <f>IF(I$8&lt;&gt;0,VLOOKUP(I$8,'District Data'!A$3:BL$611,57,FALSE),"")</f>
        <v/>
      </c>
    </row>
    <row r="70" spans="1:9" x14ac:dyDescent="0.2">
      <c r="A70" s="52" t="s">
        <v>2</v>
      </c>
      <c r="B70" s="68">
        <v>56</v>
      </c>
      <c r="C70" s="54" t="s">
        <v>197</v>
      </c>
      <c r="D70" s="69" t="str">
        <f>IF(D$5&lt;&gt;0,VLOOKUP(A$6,'District Data'!B$3:BL$611,57,FALSE),"")</f>
        <v/>
      </c>
      <c r="E70" s="70" t="str">
        <f>IF(D$5&lt;&gt;0,VLOOKUP(A$6,'Similar District Data'!B$2:BL$610,57,FALSE), "")</f>
        <v/>
      </c>
      <c r="F70" s="69" t="str">
        <f>IF(D$5&lt;&gt;0,'State Data'!B56,"")</f>
        <v/>
      </c>
      <c r="G70" s="70" t="str">
        <f>IF(G$8&lt;&gt;0,VLOOKUP(G$8,'District Data'!A$3:BL$611,58,FALSE),"")</f>
        <v/>
      </c>
      <c r="H70" s="69" t="str">
        <f>IF(H$8&lt;&gt;0,VLOOKUP(H$8,'District Data'!A$3:BL$611,58,FALSE),"")</f>
        <v/>
      </c>
      <c r="I70" s="70" t="str">
        <f>IF(I$8&lt;&gt;0,VLOOKUP(I$8,'District Data'!A$3:BL$611,58,FALSE),"")</f>
        <v/>
      </c>
    </row>
    <row r="71" spans="1:9" x14ac:dyDescent="0.2">
      <c r="A71" s="63" t="s">
        <v>2</v>
      </c>
      <c r="B71" s="72">
        <v>57</v>
      </c>
      <c r="C71" s="65" t="s">
        <v>198</v>
      </c>
      <c r="D71" s="66" t="str">
        <f>IF(D$5&lt;&gt;0,VLOOKUP(A$6,'District Data'!B$3:BL$611,58,FALSE),"")</f>
        <v/>
      </c>
      <c r="E71" s="67" t="str">
        <f>IF(D$5&lt;&gt;0,VLOOKUP(A$6,'Similar District Data'!B$2:BL$610,58,FALSE), "")</f>
        <v/>
      </c>
      <c r="F71" s="66" t="str">
        <f>IF(D$5&lt;&gt;0,'State Data'!B57,"")</f>
        <v/>
      </c>
      <c r="G71" s="67" t="str">
        <f>IF(G$8&lt;&gt;0,VLOOKUP(G$8,'District Data'!A$3:BL$611,59,FALSE),"")</f>
        <v/>
      </c>
      <c r="H71" s="66" t="str">
        <f>IF(H$8&lt;&gt;0,VLOOKUP(H$8,'District Data'!A$3:BL$611,59,FALSE),"")</f>
        <v/>
      </c>
      <c r="I71" s="67" t="str">
        <f>IF(I$8&lt;&gt;0,VLOOKUP(I$8,'District Data'!A$3:BL$611,59,FALSE),"")</f>
        <v/>
      </c>
    </row>
    <row r="72" spans="1:9" x14ac:dyDescent="0.2">
      <c r="A72" s="52" t="s">
        <v>9</v>
      </c>
      <c r="B72" s="53"/>
      <c r="C72" s="54"/>
      <c r="D72" s="50"/>
      <c r="E72" s="51"/>
      <c r="F72" s="50"/>
      <c r="G72" s="51"/>
      <c r="H72" s="50"/>
      <c r="I72" s="51"/>
    </row>
    <row r="73" spans="1:9" x14ac:dyDescent="0.2">
      <c r="A73" s="52" t="s">
        <v>2</v>
      </c>
      <c r="B73" s="68">
        <v>58</v>
      </c>
      <c r="C73" s="54" t="s">
        <v>199</v>
      </c>
      <c r="D73" s="58" t="str">
        <f>IF(D$5&lt;&gt;0,VLOOKUP(A$6,'District Data'!B$3:BL$611,59,FALSE),"")</f>
        <v/>
      </c>
      <c r="E73" s="59" t="str">
        <f>IF(D$5&lt;&gt;0,VLOOKUP(A$6,'Similar District Data'!B$2:BL$610,59,FALSE), "")</f>
        <v/>
      </c>
      <c r="F73" s="58" t="str">
        <f>IF(D$5&lt;&gt;0,'State Data'!B58,"")</f>
        <v/>
      </c>
      <c r="G73" s="59" t="str">
        <f>IF(G$8&lt;&gt;0,VLOOKUP(G$8,'District Data'!A$3:BL$611,60,FALSE),"")</f>
        <v/>
      </c>
      <c r="H73" s="58" t="str">
        <f>IF(H$8&lt;&gt;0,VLOOKUP(H$8,'District Data'!A$3:BL$611,60,FALSE),"")</f>
        <v/>
      </c>
      <c r="I73" s="59" t="str">
        <f>IF(I$8&lt;&gt;0,VLOOKUP(I$8,'District Data'!A$3:BL$611,60,FALSE),"")</f>
        <v/>
      </c>
    </row>
    <row r="74" spans="1:9" x14ac:dyDescent="0.2">
      <c r="A74" s="52" t="s">
        <v>2</v>
      </c>
      <c r="B74" s="68">
        <v>59</v>
      </c>
      <c r="C74" s="54" t="s">
        <v>200</v>
      </c>
      <c r="D74" s="58" t="str">
        <f>IF(D$5&lt;&gt;0,VLOOKUP(A$6,'District Data'!B$3:BL$611,60,FALSE),"")</f>
        <v/>
      </c>
      <c r="E74" s="59" t="str">
        <f>IF(D$5&lt;&gt;0,VLOOKUP(A$6,'Similar District Data'!B$2:BL$610,60,FALSE), "")</f>
        <v/>
      </c>
      <c r="F74" s="58" t="str">
        <f>IF(D$5&lt;&gt;0,'State Data'!B59,"")</f>
        <v/>
      </c>
      <c r="G74" s="59" t="str">
        <f>IF(G$8&lt;&gt;0,VLOOKUP(G$8,'District Data'!A$3:BL$611,61,FALSE),"")</f>
        <v/>
      </c>
      <c r="H74" s="58" t="str">
        <f>IF(H$8&lt;&gt;0,VLOOKUP(H$8,'District Data'!A$3:BL$611,61,FALSE),"")</f>
        <v/>
      </c>
      <c r="I74" s="59" t="str">
        <f>IF(I$8&lt;&gt;0,VLOOKUP(I$8,'District Data'!A$3:BL$611,61,FALSE),"")</f>
        <v/>
      </c>
    </row>
    <row r="75" spans="1:9" x14ac:dyDescent="0.2">
      <c r="A75" s="52" t="s">
        <v>2</v>
      </c>
      <c r="B75" s="68">
        <v>60</v>
      </c>
      <c r="C75" s="54" t="s">
        <v>201</v>
      </c>
      <c r="D75" s="58" t="str">
        <f>IF(D$5&lt;&gt;0,VLOOKUP(A$6,'District Data'!B$3:BL$611,61,FALSE),"")</f>
        <v/>
      </c>
      <c r="E75" s="59" t="str">
        <f>IF(D$5&lt;&gt;0,VLOOKUP(A$6,'Similar District Data'!B$2:BL$610,61,FALSE), "")</f>
        <v/>
      </c>
      <c r="F75" s="58" t="str">
        <f>IF(D$5&lt;&gt;0,'State Data'!B60,"")</f>
        <v/>
      </c>
      <c r="G75" s="59" t="str">
        <f>IF(G$8&lt;&gt;0,VLOOKUP(G$8,'District Data'!A$3:BL$611,62,FALSE),"")</f>
        <v/>
      </c>
      <c r="H75" s="58" t="str">
        <f>IF(H$8&lt;&gt;0,VLOOKUP(H$8,'District Data'!A$3:BL$611,62,FALSE),"")</f>
        <v/>
      </c>
      <c r="I75" s="59" t="str">
        <f>IF(I$8&lt;&gt;0,VLOOKUP(I$8,'District Data'!A$3:BL$611,62,FALSE),"")</f>
        <v/>
      </c>
    </row>
    <row r="76" spans="1:9" x14ac:dyDescent="0.2">
      <c r="A76" s="52" t="s">
        <v>2</v>
      </c>
      <c r="B76" s="68">
        <v>61</v>
      </c>
      <c r="C76" s="54" t="s">
        <v>202</v>
      </c>
      <c r="D76" s="58" t="str">
        <f>IF(D$5&lt;&gt;0,VLOOKUP(A$6,'District Data'!B$3:BL$611,62,FALSE),"")</f>
        <v/>
      </c>
      <c r="E76" s="59" t="str">
        <f>IF(D$5&lt;&gt;0,VLOOKUP(A$6,'Similar District Data'!B$2:BL$610,62,FALSE), "")</f>
        <v/>
      </c>
      <c r="F76" s="58" t="str">
        <f>IF(D$5&lt;&gt;0,'State Data'!B61,"")</f>
        <v/>
      </c>
      <c r="G76" s="59" t="str">
        <f>IF(G$8&lt;&gt;0,VLOOKUP(G$8,'District Data'!A$3:BL$611,63,FALSE),"")</f>
        <v/>
      </c>
      <c r="H76" s="58" t="str">
        <f>IF(H$8&lt;&gt;0,VLOOKUP(H$8,'District Data'!A$3:BL$611,63,FALSE),"")</f>
        <v/>
      </c>
      <c r="I76" s="59" t="str">
        <f>IF(I$8&lt;&gt;0,VLOOKUP(I$8,'District Data'!A$3:BL$611,63,FALSE),"")</f>
        <v/>
      </c>
    </row>
    <row r="77" spans="1:9" x14ac:dyDescent="0.2">
      <c r="A77" s="65"/>
      <c r="B77" s="72">
        <v>62</v>
      </c>
      <c r="C77" s="65" t="s">
        <v>203</v>
      </c>
      <c r="D77" s="66" t="str">
        <f>IF(D$5&lt;&gt;0,VLOOKUP(A$6,'District Data'!B$3:BL$611,63,FALSE),"")</f>
        <v/>
      </c>
      <c r="E77" s="67" t="str">
        <f>IF(D$5&lt;&gt;0,VLOOKUP(A$6,'Similar District Data'!B$2:BL$610,63,FALSE), "")</f>
        <v/>
      </c>
      <c r="F77" s="66" t="str">
        <f>IF(D$5&lt;&gt;0,'State Data'!B62,"")</f>
        <v/>
      </c>
      <c r="G77" s="67" t="str">
        <f>IF(G$8&lt;&gt;0,VLOOKUP(G$8,'District Data'!A$3:BL$611,64,FALSE),"")</f>
        <v/>
      </c>
      <c r="H77" s="66" t="str">
        <f>IF(H$8&lt;&gt;0,VLOOKUP(H$8,'District Data'!A$3:BL$611,64,FALSE),"")</f>
        <v/>
      </c>
      <c r="I77" s="67" t="str">
        <f>IF(I$8&lt;&gt;0,VLOOKUP(I$8,'District Data'!A$3:BL$611,64,FALSE),"")</f>
        <v/>
      </c>
    </row>
    <row r="78" spans="1:9" x14ac:dyDescent="0.2">
      <c r="A78" s="12"/>
      <c r="B78" s="15"/>
      <c r="C78" s="11"/>
      <c r="D78" s="11"/>
      <c r="E78" s="11"/>
      <c r="F78" s="11"/>
      <c r="G78" s="11"/>
      <c r="H78" s="11"/>
      <c r="I78" s="11"/>
    </row>
  </sheetData>
  <mergeCells count="5">
    <mergeCell ref="D5:F5"/>
    <mergeCell ref="A6:I6"/>
    <mergeCell ref="A4:I4"/>
    <mergeCell ref="A2:I2"/>
    <mergeCell ref="A1:I1"/>
  </mergeCells>
  <pageMargins left="1.6" right="0.25" top="0.25" bottom="0.25" header="0.3" footer="0.3"/>
  <pageSetup scale="57" orientation="landscape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'District Data'!$A$2:$A$611</xm:f>
          </x14:formula1>
          <xm:sqref>I8</xm:sqref>
        </x14:dataValidation>
        <x14:dataValidation type="list" allowBlank="1" showInputMessage="1" showErrorMessage="1">
          <x14:formula1>
            <xm:f>'District Data'!$A$2:$A$611</xm:f>
          </x14:formula1>
          <xm:sqref>D5:F5 G8:H8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2"/>
  <sheetViews>
    <sheetView workbookViewId="0">
      <pane ySplit="1" topLeftCell="A576" activePane="bottomLeft" state="frozen"/>
      <selection pane="bottomLeft"/>
    </sheetView>
  </sheetViews>
  <sheetFormatPr defaultColWidth="12.28515625" defaultRowHeight="12.75" x14ac:dyDescent="0.2"/>
  <cols>
    <col min="1" max="1" width="39.28515625" style="3" bestFit="1" customWidth="1"/>
    <col min="2" max="2" width="7" style="3" bestFit="1" customWidth="1"/>
    <col min="3" max="3" width="7.42578125" style="3" bestFit="1" customWidth="1"/>
    <col min="4" max="4" width="12.28515625" style="3"/>
    <col min="5" max="5" width="12.28515625" style="2"/>
    <col min="6" max="6" width="11.42578125" style="2" bestFit="1" customWidth="1"/>
    <col min="7" max="7" width="12.140625" style="2" bestFit="1" customWidth="1"/>
    <col min="8" max="8" width="13.140625" style="2" bestFit="1" customWidth="1"/>
    <col min="9" max="9" width="12.140625" style="2" bestFit="1" customWidth="1"/>
    <col min="10" max="10" width="15" style="2" bestFit="1" customWidth="1"/>
    <col min="11" max="11" width="11.28515625" style="2" bestFit="1" customWidth="1"/>
    <col min="12" max="12" width="12.28515625" style="2"/>
    <col min="13" max="13" width="11.28515625" style="2" bestFit="1" customWidth="1"/>
    <col min="14" max="14" width="12.140625" style="2" bestFit="1" customWidth="1"/>
    <col min="15" max="15" width="15.28515625" style="2" bestFit="1" customWidth="1"/>
    <col min="16" max="16" width="12.85546875" style="2" bestFit="1" customWidth="1"/>
    <col min="17" max="17" width="10.85546875" style="2" bestFit="1" customWidth="1"/>
    <col min="18" max="18" width="11.28515625" style="2" bestFit="1" customWidth="1"/>
    <col min="19" max="19" width="14" style="2" bestFit="1" customWidth="1"/>
    <col min="20" max="20" width="14.5703125" style="2" bestFit="1" customWidth="1"/>
    <col min="21" max="21" width="14.140625" style="2" bestFit="1" customWidth="1"/>
    <col min="22" max="22" width="12.28515625" style="2"/>
    <col min="23" max="25" width="12" style="2" bestFit="1" customWidth="1"/>
    <col min="26" max="26" width="12.140625" style="2" bestFit="1" customWidth="1"/>
    <col min="27" max="27" width="12" style="2" bestFit="1" customWidth="1"/>
    <col min="28" max="28" width="11.5703125" style="2" bestFit="1" customWidth="1"/>
    <col min="29" max="29" width="13.28515625" style="2" bestFit="1" customWidth="1"/>
    <col min="30" max="30" width="14" style="2" bestFit="1" customWidth="1"/>
    <col min="31" max="31" width="11.5703125" style="2" bestFit="1" customWidth="1"/>
    <col min="32" max="32" width="14" style="2" bestFit="1" customWidth="1"/>
    <col min="33" max="33" width="11.5703125" style="2" bestFit="1" customWidth="1"/>
    <col min="34" max="34" width="10.42578125" style="2" bestFit="1" customWidth="1"/>
    <col min="35" max="36" width="12.140625" style="2" bestFit="1" customWidth="1"/>
    <col min="37" max="38" width="11.85546875" style="2" bestFit="1" customWidth="1"/>
    <col min="39" max="39" width="10.28515625" style="2" bestFit="1" customWidth="1"/>
    <col min="40" max="41" width="12.140625" style="2" bestFit="1" customWidth="1"/>
    <col min="42" max="42" width="12.28515625" style="2"/>
    <col min="43" max="43" width="10.5703125" style="2" bestFit="1" customWidth="1"/>
    <col min="44" max="44" width="11.85546875" style="2" bestFit="1" customWidth="1"/>
    <col min="45" max="45" width="12.42578125" style="2" bestFit="1" customWidth="1"/>
    <col min="46" max="46" width="13.7109375" style="2" bestFit="1" customWidth="1"/>
    <col min="47" max="47" width="11" style="2" bestFit="1" customWidth="1"/>
    <col min="48" max="48" width="11.5703125" style="2" bestFit="1" customWidth="1"/>
    <col min="49" max="49" width="11.140625" style="2" bestFit="1" customWidth="1"/>
    <col min="50" max="50" width="11.42578125" style="2" bestFit="1" customWidth="1"/>
    <col min="51" max="54" width="11.85546875" style="2" bestFit="1" customWidth="1"/>
    <col min="55" max="55" width="11.42578125" style="2" bestFit="1" customWidth="1"/>
    <col min="56" max="56" width="10.85546875" style="2" bestFit="1" customWidth="1"/>
    <col min="57" max="57" width="11.42578125" style="2" bestFit="1" customWidth="1"/>
    <col min="58" max="58" width="11" style="2" bestFit="1" customWidth="1"/>
    <col min="59" max="59" width="13.140625" style="2" bestFit="1" customWidth="1"/>
    <col min="60" max="61" width="12.85546875" style="2" bestFit="1" customWidth="1"/>
    <col min="62" max="62" width="16.42578125" style="2" bestFit="1" customWidth="1"/>
    <col min="63" max="63" width="14.7109375" style="2" bestFit="1" customWidth="1"/>
    <col min="64" max="64" width="13.85546875" style="2" bestFit="1" customWidth="1"/>
    <col min="65" max="16384" width="12.28515625" style="2"/>
  </cols>
  <sheetData>
    <row r="1" spans="1:64" ht="73.5" customHeight="1" x14ac:dyDescent="0.25">
      <c r="A1" s="28"/>
      <c r="B1" s="28"/>
      <c r="C1" s="16" t="s">
        <v>22</v>
      </c>
      <c r="D1" s="19" t="s">
        <v>23</v>
      </c>
      <c r="E1" s="19" t="s">
        <v>24</v>
      </c>
      <c r="F1" s="19" t="s">
        <v>25</v>
      </c>
      <c r="G1" s="20" t="s">
        <v>26</v>
      </c>
      <c r="H1" s="20" t="s">
        <v>27</v>
      </c>
      <c r="I1" s="20" t="s">
        <v>28</v>
      </c>
      <c r="J1" s="20" t="s">
        <v>29</v>
      </c>
      <c r="K1" s="20" t="s">
        <v>30</v>
      </c>
      <c r="L1" s="20" t="s">
        <v>31</v>
      </c>
      <c r="M1" s="20" t="s">
        <v>32</v>
      </c>
      <c r="N1" s="20" t="s">
        <v>33</v>
      </c>
      <c r="O1" s="20" t="s">
        <v>34</v>
      </c>
      <c r="P1" s="20" t="s">
        <v>35</v>
      </c>
      <c r="Q1" s="19" t="s">
        <v>36</v>
      </c>
      <c r="R1" s="21" t="s">
        <v>37</v>
      </c>
      <c r="S1" s="20" t="s">
        <v>38</v>
      </c>
      <c r="T1" s="20" t="s">
        <v>39</v>
      </c>
      <c r="U1" s="20" t="s">
        <v>40</v>
      </c>
      <c r="V1" s="23" t="s">
        <v>41</v>
      </c>
      <c r="W1" s="19" t="s">
        <v>42</v>
      </c>
      <c r="X1" s="21" t="s">
        <v>43</v>
      </c>
      <c r="Y1" s="23" t="s">
        <v>44</v>
      </c>
      <c r="Z1" s="21" t="s">
        <v>45</v>
      </c>
      <c r="AA1" s="20" t="s">
        <v>46</v>
      </c>
      <c r="AB1" s="20" t="s">
        <v>47</v>
      </c>
      <c r="AC1" s="20" t="s">
        <v>48</v>
      </c>
      <c r="AD1" s="20" t="s">
        <v>49</v>
      </c>
      <c r="AE1" s="20" t="s">
        <v>50</v>
      </c>
      <c r="AF1" s="21" t="s">
        <v>51</v>
      </c>
      <c r="AG1" s="21" t="s">
        <v>52</v>
      </c>
      <c r="AH1" s="21" t="s">
        <v>13</v>
      </c>
      <c r="AI1" s="21" t="s">
        <v>53</v>
      </c>
      <c r="AJ1" s="22" t="s">
        <v>54</v>
      </c>
      <c r="AK1" s="32" t="s">
        <v>55</v>
      </c>
      <c r="AL1" s="32" t="s">
        <v>56</v>
      </c>
      <c r="AM1" s="23" t="s">
        <v>57</v>
      </c>
      <c r="AN1" s="23" t="s">
        <v>58</v>
      </c>
      <c r="AO1" s="23" t="s">
        <v>59</v>
      </c>
      <c r="AP1" s="23" t="s">
        <v>60</v>
      </c>
      <c r="AQ1" s="21" t="s">
        <v>61</v>
      </c>
      <c r="AR1" s="24" t="s">
        <v>62</v>
      </c>
      <c r="AS1" s="21" t="s">
        <v>63</v>
      </c>
      <c r="AT1" s="21" t="s">
        <v>64</v>
      </c>
      <c r="AU1" s="21" t="s">
        <v>65</v>
      </c>
      <c r="AV1" s="21" t="s">
        <v>66</v>
      </c>
      <c r="AW1" s="21" t="s">
        <v>67</v>
      </c>
      <c r="AX1" s="21" t="s">
        <v>68</v>
      </c>
      <c r="AY1" s="21" t="s">
        <v>69</v>
      </c>
      <c r="AZ1" s="20" t="s">
        <v>70</v>
      </c>
      <c r="BA1" s="21" t="s">
        <v>71</v>
      </c>
      <c r="BB1" s="20" t="s">
        <v>72</v>
      </c>
      <c r="BC1" s="21" t="s">
        <v>73</v>
      </c>
      <c r="BD1" s="20" t="s">
        <v>74</v>
      </c>
      <c r="BE1" s="21" t="s">
        <v>75</v>
      </c>
      <c r="BF1" s="21" t="s">
        <v>76</v>
      </c>
      <c r="BG1" s="20" t="s">
        <v>77</v>
      </c>
      <c r="BH1" s="20" t="s">
        <v>78</v>
      </c>
      <c r="BI1" s="20" t="s">
        <v>79</v>
      </c>
      <c r="BJ1" s="20" t="s">
        <v>80</v>
      </c>
      <c r="BK1" s="20" t="s">
        <v>81</v>
      </c>
      <c r="BL1" s="20" t="s">
        <v>82</v>
      </c>
    </row>
    <row r="2" spans="1:64" ht="15" x14ac:dyDescent="0.25">
      <c r="A2" s="28"/>
      <c r="B2" s="28"/>
      <c r="C2" s="28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29"/>
      <c r="R2" s="25"/>
      <c r="S2" s="30"/>
      <c r="T2" s="30"/>
      <c r="U2" s="30"/>
      <c r="V2" s="26"/>
      <c r="W2" s="29"/>
      <c r="X2" s="25"/>
      <c r="Y2" s="26"/>
      <c r="Z2" s="25"/>
      <c r="AA2" s="30"/>
      <c r="AB2" s="30"/>
      <c r="AC2" s="30"/>
      <c r="AD2" s="30"/>
      <c r="AE2" s="30"/>
      <c r="AF2" s="25"/>
      <c r="AG2" s="25"/>
      <c r="AH2" s="25"/>
      <c r="AI2" s="25"/>
      <c r="AJ2" s="28"/>
      <c r="AK2" s="33"/>
      <c r="AL2" s="33"/>
      <c r="AM2" s="26"/>
      <c r="AN2" s="26"/>
      <c r="AO2" s="26"/>
      <c r="AP2" s="26"/>
      <c r="AQ2" s="25"/>
      <c r="AR2" s="27"/>
      <c r="AS2" s="25"/>
      <c r="AT2" s="25"/>
      <c r="AU2" s="25"/>
      <c r="AV2" s="25"/>
      <c r="AW2" s="25"/>
      <c r="AX2" s="25"/>
      <c r="AY2" s="25"/>
      <c r="AZ2" s="30"/>
      <c r="BA2" s="25"/>
      <c r="BB2" s="30"/>
      <c r="BC2" s="25"/>
      <c r="BD2" s="30"/>
      <c r="BE2" s="25"/>
      <c r="BF2" s="25"/>
      <c r="BG2" s="30"/>
      <c r="BH2" s="30"/>
      <c r="BI2" s="30"/>
      <c r="BJ2" s="30"/>
      <c r="BK2" s="30"/>
      <c r="BL2" s="30"/>
    </row>
    <row r="3" spans="1:64" ht="15" x14ac:dyDescent="0.25">
      <c r="A3" s="28" t="s">
        <v>266</v>
      </c>
      <c r="B3" s="28">
        <v>45187</v>
      </c>
      <c r="C3" s="28">
        <v>43</v>
      </c>
      <c r="D3" s="29">
        <v>21.57</v>
      </c>
      <c r="E3" s="29">
        <v>927.46</v>
      </c>
      <c r="F3" s="29">
        <v>941</v>
      </c>
      <c r="G3" s="30">
        <v>8.5000000000000006E-3</v>
      </c>
      <c r="H3" s="30">
        <v>0</v>
      </c>
      <c r="I3" s="30">
        <v>1.6E-2</v>
      </c>
      <c r="J3" s="30">
        <v>0</v>
      </c>
      <c r="K3" s="30">
        <v>1.17E-2</v>
      </c>
      <c r="L3" s="30">
        <v>0.94579999999999997</v>
      </c>
      <c r="M3" s="30">
        <v>1.7999999999999999E-2</v>
      </c>
      <c r="N3" s="30">
        <v>0.33479999999999999</v>
      </c>
      <c r="O3" s="30">
        <v>3.4000000000000002E-2</v>
      </c>
      <c r="P3" s="30">
        <v>0.1046</v>
      </c>
      <c r="Q3" s="29">
        <v>41.52</v>
      </c>
      <c r="R3" s="25">
        <v>49047.88</v>
      </c>
      <c r="S3" s="30">
        <v>0.38100000000000001</v>
      </c>
      <c r="T3" s="30">
        <v>0.127</v>
      </c>
      <c r="U3" s="30">
        <v>0.49209999999999998</v>
      </c>
      <c r="V3" s="26">
        <v>17.850000000000001</v>
      </c>
      <c r="W3" s="29">
        <v>7.2</v>
      </c>
      <c r="X3" s="25">
        <v>67489.72</v>
      </c>
      <c r="Y3" s="26">
        <v>125.9</v>
      </c>
      <c r="Z3" s="25">
        <v>94572.95</v>
      </c>
      <c r="AA3" s="30">
        <v>0.83120000000000005</v>
      </c>
      <c r="AB3" s="30">
        <v>0.13500000000000001</v>
      </c>
      <c r="AC3" s="30">
        <v>3.2899999999999999E-2</v>
      </c>
      <c r="AD3" s="30">
        <v>8.9999999999999998E-4</v>
      </c>
      <c r="AE3" s="30">
        <v>0.16900000000000001</v>
      </c>
      <c r="AF3" s="25">
        <v>94.57</v>
      </c>
      <c r="AG3" s="25">
        <v>2114.6799999999998</v>
      </c>
      <c r="AH3" s="25">
        <v>360.02</v>
      </c>
      <c r="AI3" s="25">
        <v>93070.62</v>
      </c>
      <c r="AJ3" s="28">
        <v>138</v>
      </c>
      <c r="AK3" s="33">
        <v>28856</v>
      </c>
      <c r="AL3" s="33">
        <v>43163</v>
      </c>
      <c r="AM3" s="26">
        <v>38.5</v>
      </c>
      <c r="AN3" s="26">
        <v>21.7</v>
      </c>
      <c r="AO3" s="26">
        <v>22.38</v>
      </c>
      <c r="AP3" s="26">
        <v>5.9</v>
      </c>
      <c r="AQ3" s="25">
        <v>808.03</v>
      </c>
      <c r="AR3" s="27">
        <v>0.99829999999999997</v>
      </c>
      <c r="AS3" s="25">
        <v>958.55</v>
      </c>
      <c r="AT3" s="25">
        <v>1633.39</v>
      </c>
      <c r="AU3" s="25">
        <v>4845.21</v>
      </c>
      <c r="AV3" s="25">
        <v>774.18</v>
      </c>
      <c r="AW3" s="25">
        <v>327.93</v>
      </c>
      <c r="AX3" s="25">
        <v>8539.26</v>
      </c>
      <c r="AY3" s="25">
        <v>4290.92</v>
      </c>
      <c r="AZ3" s="30">
        <v>0.53520000000000001</v>
      </c>
      <c r="BA3" s="25">
        <v>3146.02</v>
      </c>
      <c r="BB3" s="30">
        <v>0.39240000000000003</v>
      </c>
      <c r="BC3" s="25">
        <v>580.42999999999995</v>
      </c>
      <c r="BD3" s="30">
        <v>7.2400000000000006E-2</v>
      </c>
      <c r="BE3" s="25">
        <v>8017.37</v>
      </c>
      <c r="BF3" s="25">
        <v>4464.26</v>
      </c>
      <c r="BG3" s="30">
        <v>1.5164</v>
      </c>
      <c r="BH3" s="30">
        <v>0.58919999999999995</v>
      </c>
      <c r="BI3" s="30">
        <v>0.22459999999999999</v>
      </c>
      <c r="BJ3" s="30">
        <v>0.13009999999999999</v>
      </c>
      <c r="BK3" s="30">
        <v>1.8599999999999998E-2</v>
      </c>
      <c r="BL3" s="30">
        <v>3.7600000000000001E-2</v>
      </c>
    </row>
    <row r="4" spans="1:64" ht="15" x14ac:dyDescent="0.25">
      <c r="A4" s="28" t="s">
        <v>267</v>
      </c>
      <c r="B4" s="28">
        <v>49494</v>
      </c>
      <c r="C4" s="28">
        <v>128</v>
      </c>
      <c r="D4" s="29">
        <v>9.56</v>
      </c>
      <c r="E4" s="29">
        <v>1223.92</v>
      </c>
      <c r="F4" s="29">
        <v>1230</v>
      </c>
      <c r="G4" s="30">
        <v>0</v>
      </c>
      <c r="H4" s="30">
        <v>8.0000000000000004E-4</v>
      </c>
      <c r="I4" s="30">
        <v>2.1399999999999999E-2</v>
      </c>
      <c r="J4" s="30">
        <v>3.3E-3</v>
      </c>
      <c r="K4" s="30">
        <v>3.5000000000000001E-3</v>
      </c>
      <c r="L4" s="30">
        <v>0.93200000000000005</v>
      </c>
      <c r="M4" s="30">
        <v>3.9E-2</v>
      </c>
      <c r="N4" s="30">
        <v>0.36990000000000001</v>
      </c>
      <c r="O4" s="30">
        <v>0</v>
      </c>
      <c r="P4" s="30">
        <v>0.11849999999999999</v>
      </c>
      <c r="Q4" s="29">
        <v>52.5</v>
      </c>
      <c r="R4" s="25">
        <v>51495.42</v>
      </c>
      <c r="S4" s="30">
        <v>0.17330000000000001</v>
      </c>
      <c r="T4" s="30">
        <v>0.2</v>
      </c>
      <c r="U4" s="30">
        <v>0.62670000000000003</v>
      </c>
      <c r="V4" s="26">
        <v>19.43</v>
      </c>
      <c r="W4" s="29">
        <v>8.14</v>
      </c>
      <c r="X4" s="25">
        <v>71734.759999999995</v>
      </c>
      <c r="Y4" s="26">
        <v>144.66</v>
      </c>
      <c r="Z4" s="25">
        <v>91619.99</v>
      </c>
      <c r="AA4" s="30">
        <v>0.91590000000000005</v>
      </c>
      <c r="AB4" s="30">
        <v>4.3999999999999997E-2</v>
      </c>
      <c r="AC4" s="30">
        <v>3.6799999999999999E-2</v>
      </c>
      <c r="AD4" s="30">
        <v>3.3E-3</v>
      </c>
      <c r="AE4" s="30">
        <v>8.4099999999999994E-2</v>
      </c>
      <c r="AF4" s="25">
        <v>91.62</v>
      </c>
      <c r="AG4" s="25">
        <v>2145.33</v>
      </c>
      <c r="AH4" s="25">
        <v>272.68</v>
      </c>
      <c r="AI4" s="25">
        <v>81948.55</v>
      </c>
      <c r="AJ4" s="28">
        <v>77</v>
      </c>
      <c r="AK4" s="33">
        <v>31845</v>
      </c>
      <c r="AL4" s="33">
        <v>59270</v>
      </c>
      <c r="AM4" s="26">
        <v>38</v>
      </c>
      <c r="AN4" s="26">
        <v>22.72</v>
      </c>
      <c r="AO4" s="26">
        <v>24.65</v>
      </c>
      <c r="AP4" s="26">
        <v>4.0999999999999996</v>
      </c>
      <c r="AQ4" s="25">
        <v>878.9</v>
      </c>
      <c r="AR4" s="27">
        <v>0.81930000000000003</v>
      </c>
      <c r="AS4" s="25">
        <v>1136.7</v>
      </c>
      <c r="AT4" s="25">
        <v>1804.57</v>
      </c>
      <c r="AU4" s="25">
        <v>4905.3999999999996</v>
      </c>
      <c r="AV4" s="25">
        <v>809.93</v>
      </c>
      <c r="AW4" s="25">
        <v>75.510000000000005</v>
      </c>
      <c r="AX4" s="25">
        <v>8732.1</v>
      </c>
      <c r="AY4" s="25">
        <v>5362.69</v>
      </c>
      <c r="AZ4" s="30">
        <v>0.57350000000000001</v>
      </c>
      <c r="BA4" s="25">
        <v>3101.4</v>
      </c>
      <c r="BB4" s="30">
        <v>0.33169999999999999</v>
      </c>
      <c r="BC4" s="25">
        <v>885.94</v>
      </c>
      <c r="BD4" s="30">
        <v>9.4799999999999995E-2</v>
      </c>
      <c r="BE4" s="25">
        <v>9350.0400000000009</v>
      </c>
      <c r="BF4" s="25">
        <v>5512.99</v>
      </c>
      <c r="BG4" s="30">
        <v>1.089</v>
      </c>
      <c r="BH4" s="30">
        <v>0.5534</v>
      </c>
      <c r="BI4" s="30">
        <v>0.22020000000000001</v>
      </c>
      <c r="BJ4" s="30">
        <v>0.16850000000000001</v>
      </c>
      <c r="BK4" s="30">
        <v>4.1300000000000003E-2</v>
      </c>
      <c r="BL4" s="30">
        <v>1.66E-2</v>
      </c>
    </row>
    <row r="5" spans="1:64" ht="15" x14ac:dyDescent="0.25">
      <c r="A5" s="28" t="s">
        <v>268</v>
      </c>
      <c r="B5" s="28">
        <v>43489</v>
      </c>
      <c r="C5" s="28">
        <v>55</v>
      </c>
      <c r="D5" s="29">
        <v>501.83</v>
      </c>
      <c r="E5" s="29">
        <v>27600.77</v>
      </c>
      <c r="F5" s="29">
        <v>22603</v>
      </c>
      <c r="G5" s="30">
        <v>3.1E-2</v>
      </c>
      <c r="H5" s="30">
        <v>5.9999999999999995E-4</v>
      </c>
      <c r="I5" s="30">
        <v>0.47160000000000002</v>
      </c>
      <c r="J5" s="30">
        <v>1.2999999999999999E-3</v>
      </c>
      <c r="K5" s="30">
        <v>2.3199999999999998E-2</v>
      </c>
      <c r="L5" s="30">
        <v>0.4052</v>
      </c>
      <c r="M5" s="30">
        <v>6.7100000000000007E-2</v>
      </c>
      <c r="N5" s="30">
        <v>0.84699999999999998</v>
      </c>
      <c r="O5" s="30">
        <v>3.5000000000000003E-2</v>
      </c>
      <c r="P5" s="30">
        <v>0.1658</v>
      </c>
      <c r="Q5" s="29">
        <v>1112.2</v>
      </c>
      <c r="R5" s="25">
        <v>59653.34</v>
      </c>
      <c r="S5" s="30">
        <v>9.7100000000000006E-2</v>
      </c>
      <c r="T5" s="30">
        <v>0.1104</v>
      </c>
      <c r="U5" s="30">
        <v>0.79249999999999998</v>
      </c>
      <c r="V5" s="26">
        <v>16.84</v>
      </c>
      <c r="W5" s="29">
        <v>188</v>
      </c>
      <c r="X5" s="25">
        <v>76776.100000000006</v>
      </c>
      <c r="Y5" s="26">
        <v>146.81</v>
      </c>
      <c r="Z5" s="25">
        <v>100090.64</v>
      </c>
      <c r="AA5" s="30">
        <v>0.69159999999999999</v>
      </c>
      <c r="AB5" s="30">
        <v>0.27529999999999999</v>
      </c>
      <c r="AC5" s="30">
        <v>3.0300000000000001E-2</v>
      </c>
      <c r="AD5" s="30">
        <v>2.8E-3</v>
      </c>
      <c r="AE5" s="30">
        <v>0.3085</v>
      </c>
      <c r="AF5" s="25">
        <v>100.09</v>
      </c>
      <c r="AG5" s="25">
        <v>4256.1400000000003</v>
      </c>
      <c r="AH5" s="25">
        <v>473.55</v>
      </c>
      <c r="AI5" s="25">
        <v>99898.78</v>
      </c>
      <c r="AJ5" s="28">
        <v>182</v>
      </c>
      <c r="AK5" s="33">
        <v>24263</v>
      </c>
      <c r="AL5" s="33">
        <v>36198</v>
      </c>
      <c r="AM5" s="26">
        <v>68.099999999999994</v>
      </c>
      <c r="AN5" s="26">
        <v>39.299999999999997</v>
      </c>
      <c r="AO5" s="26">
        <v>47.54</v>
      </c>
      <c r="AP5" s="26">
        <v>4.2</v>
      </c>
      <c r="AQ5" s="25">
        <v>0</v>
      </c>
      <c r="AR5" s="27">
        <v>1.3963000000000001</v>
      </c>
      <c r="AS5" s="25">
        <v>1651.4</v>
      </c>
      <c r="AT5" s="25">
        <v>2509.48</v>
      </c>
      <c r="AU5" s="25">
        <v>7557.06</v>
      </c>
      <c r="AV5" s="25">
        <v>1394.54</v>
      </c>
      <c r="AW5" s="25">
        <v>919.83</v>
      </c>
      <c r="AX5" s="25">
        <v>14032.3</v>
      </c>
      <c r="AY5" s="25">
        <v>6677.2</v>
      </c>
      <c r="AZ5" s="30">
        <v>0.48749999999999999</v>
      </c>
      <c r="BA5" s="25">
        <v>4819.87</v>
      </c>
      <c r="BB5" s="30">
        <v>0.35189999999999999</v>
      </c>
      <c r="BC5" s="25">
        <v>2198.7800000000002</v>
      </c>
      <c r="BD5" s="30">
        <v>0.1605</v>
      </c>
      <c r="BE5" s="25">
        <v>13695.84</v>
      </c>
      <c r="BF5" s="25">
        <v>4467.5</v>
      </c>
      <c r="BG5" s="30">
        <v>1.7713000000000001</v>
      </c>
      <c r="BH5" s="30">
        <v>0.53390000000000004</v>
      </c>
      <c r="BI5" s="30">
        <v>0.21809999999999999</v>
      </c>
      <c r="BJ5" s="30">
        <v>0.21440000000000001</v>
      </c>
      <c r="BK5" s="30">
        <v>2.4899999999999999E-2</v>
      </c>
      <c r="BL5" s="30">
        <v>8.6E-3</v>
      </c>
    </row>
    <row r="6" spans="1:64" ht="15" x14ac:dyDescent="0.25">
      <c r="A6" s="28" t="s">
        <v>269</v>
      </c>
      <c r="B6" s="28">
        <v>45906</v>
      </c>
      <c r="C6" s="28">
        <v>174</v>
      </c>
      <c r="D6" s="29">
        <v>9.7799999999999994</v>
      </c>
      <c r="E6" s="29">
        <v>1702.47</v>
      </c>
      <c r="F6" s="29">
        <v>1632</v>
      </c>
      <c r="G6" s="30">
        <v>0</v>
      </c>
      <c r="H6" s="30">
        <v>0</v>
      </c>
      <c r="I6" s="30">
        <v>4.3E-3</v>
      </c>
      <c r="J6" s="30">
        <v>5.9999999999999995E-4</v>
      </c>
      <c r="K6" s="30">
        <v>2.0999999999999999E-3</v>
      </c>
      <c r="L6" s="30">
        <v>0.97160000000000002</v>
      </c>
      <c r="M6" s="30">
        <v>2.1399999999999999E-2</v>
      </c>
      <c r="N6" s="30">
        <v>0.50800000000000001</v>
      </c>
      <c r="O6" s="30">
        <v>0</v>
      </c>
      <c r="P6" s="30">
        <v>0.19470000000000001</v>
      </c>
      <c r="Q6" s="29">
        <v>69</v>
      </c>
      <c r="R6" s="25">
        <v>48733.98</v>
      </c>
      <c r="S6" s="30">
        <v>0.25640000000000002</v>
      </c>
      <c r="T6" s="30">
        <v>0.1966</v>
      </c>
      <c r="U6" s="30">
        <v>0.54700000000000004</v>
      </c>
      <c r="V6" s="26">
        <v>17.350000000000001</v>
      </c>
      <c r="W6" s="29">
        <v>8.26</v>
      </c>
      <c r="X6" s="25">
        <v>79499.13</v>
      </c>
      <c r="Y6" s="26">
        <v>198.7</v>
      </c>
      <c r="Z6" s="25">
        <v>111982.71</v>
      </c>
      <c r="AA6" s="30">
        <v>0.7581</v>
      </c>
      <c r="AB6" s="30">
        <v>4.8800000000000003E-2</v>
      </c>
      <c r="AC6" s="30">
        <v>0.19189999999999999</v>
      </c>
      <c r="AD6" s="30">
        <v>1.1999999999999999E-3</v>
      </c>
      <c r="AE6" s="30">
        <v>0.2427</v>
      </c>
      <c r="AF6" s="25">
        <v>111.98</v>
      </c>
      <c r="AG6" s="25">
        <v>2802.69</v>
      </c>
      <c r="AH6" s="25">
        <v>297.81</v>
      </c>
      <c r="AI6" s="25">
        <v>98669.98</v>
      </c>
      <c r="AJ6" s="28">
        <v>174</v>
      </c>
      <c r="AK6" s="33">
        <v>30208</v>
      </c>
      <c r="AL6" s="33">
        <v>42691</v>
      </c>
      <c r="AM6" s="26">
        <v>37</v>
      </c>
      <c r="AN6" s="26">
        <v>22.01</v>
      </c>
      <c r="AO6" s="26">
        <v>24.61</v>
      </c>
      <c r="AP6" s="26">
        <v>3.9</v>
      </c>
      <c r="AQ6" s="25">
        <v>0</v>
      </c>
      <c r="AR6" s="27">
        <v>0.68020000000000003</v>
      </c>
      <c r="AS6" s="25">
        <v>1050.8699999999999</v>
      </c>
      <c r="AT6" s="25">
        <v>2195.83</v>
      </c>
      <c r="AU6" s="25">
        <v>5603.5</v>
      </c>
      <c r="AV6" s="25">
        <v>614.6</v>
      </c>
      <c r="AW6" s="25">
        <v>314.12</v>
      </c>
      <c r="AX6" s="25">
        <v>9778.92</v>
      </c>
      <c r="AY6" s="25">
        <v>6032.32</v>
      </c>
      <c r="AZ6" s="30">
        <v>0.56310000000000004</v>
      </c>
      <c r="BA6" s="25">
        <v>3231.81</v>
      </c>
      <c r="BB6" s="30">
        <v>0.30170000000000002</v>
      </c>
      <c r="BC6" s="25">
        <v>1448.48</v>
      </c>
      <c r="BD6" s="30">
        <v>0.13519999999999999</v>
      </c>
      <c r="BE6" s="25">
        <v>10712.61</v>
      </c>
      <c r="BF6" s="25">
        <v>5477.16</v>
      </c>
      <c r="BG6" s="30">
        <v>1.9059999999999999</v>
      </c>
      <c r="BH6" s="30">
        <v>0.47649999999999998</v>
      </c>
      <c r="BI6" s="30">
        <v>0.20030000000000001</v>
      </c>
      <c r="BJ6" s="30">
        <v>0.25169999999999998</v>
      </c>
      <c r="BK6" s="30">
        <v>5.1700000000000003E-2</v>
      </c>
      <c r="BL6" s="30">
        <v>1.9699999999999999E-2</v>
      </c>
    </row>
    <row r="7" spans="1:64" ht="15" x14ac:dyDescent="0.25">
      <c r="A7" s="28" t="s">
        <v>270</v>
      </c>
      <c r="B7" s="28">
        <v>45757</v>
      </c>
      <c r="C7" s="28">
        <v>73</v>
      </c>
      <c r="D7" s="29">
        <v>14.66</v>
      </c>
      <c r="E7" s="29">
        <v>1070.25</v>
      </c>
      <c r="F7" s="29">
        <v>1060</v>
      </c>
      <c r="G7" s="30">
        <v>1.8E-3</v>
      </c>
      <c r="H7" s="30">
        <v>0</v>
      </c>
      <c r="I7" s="30">
        <v>1.0800000000000001E-2</v>
      </c>
      <c r="J7" s="30">
        <v>8.0000000000000004E-4</v>
      </c>
      <c r="K7" s="30">
        <v>1.0200000000000001E-2</v>
      </c>
      <c r="L7" s="30">
        <v>0.96289999999999998</v>
      </c>
      <c r="M7" s="30">
        <v>1.35E-2</v>
      </c>
      <c r="N7" s="30">
        <v>0.316</v>
      </c>
      <c r="O7" s="30">
        <v>0</v>
      </c>
      <c r="P7" s="30">
        <v>0.1072</v>
      </c>
      <c r="Q7" s="29">
        <v>52</v>
      </c>
      <c r="R7" s="25">
        <v>46815.39</v>
      </c>
      <c r="S7" s="30">
        <v>0.25</v>
      </c>
      <c r="T7" s="30">
        <v>0.16669999999999999</v>
      </c>
      <c r="U7" s="30">
        <v>0.58330000000000004</v>
      </c>
      <c r="V7" s="26">
        <v>18.190000000000001</v>
      </c>
      <c r="W7" s="29">
        <v>5</v>
      </c>
      <c r="X7" s="25">
        <v>69580</v>
      </c>
      <c r="Y7" s="26">
        <v>208.42</v>
      </c>
      <c r="Z7" s="25">
        <v>102993.95</v>
      </c>
      <c r="AA7" s="30">
        <v>0.92100000000000004</v>
      </c>
      <c r="AB7" s="30">
        <v>3.4799999999999998E-2</v>
      </c>
      <c r="AC7" s="30">
        <v>4.2999999999999997E-2</v>
      </c>
      <c r="AD7" s="30">
        <v>1.1999999999999999E-3</v>
      </c>
      <c r="AE7" s="30">
        <v>7.9200000000000007E-2</v>
      </c>
      <c r="AF7" s="25">
        <v>102.99</v>
      </c>
      <c r="AG7" s="25">
        <v>2577.8000000000002</v>
      </c>
      <c r="AH7" s="25">
        <v>422.47</v>
      </c>
      <c r="AI7" s="25">
        <v>102683.77</v>
      </c>
      <c r="AJ7" s="28">
        <v>196</v>
      </c>
      <c r="AK7" s="33">
        <v>33750</v>
      </c>
      <c r="AL7" s="33">
        <v>43923</v>
      </c>
      <c r="AM7" s="26">
        <v>31.8</v>
      </c>
      <c r="AN7" s="26">
        <v>24.7</v>
      </c>
      <c r="AO7" s="26">
        <v>25.11</v>
      </c>
      <c r="AP7" s="26">
        <v>5.05</v>
      </c>
      <c r="AQ7" s="25">
        <v>0</v>
      </c>
      <c r="AR7" s="27">
        <v>0.7621</v>
      </c>
      <c r="AS7" s="25">
        <v>1029.8</v>
      </c>
      <c r="AT7" s="25">
        <v>1771.35</v>
      </c>
      <c r="AU7" s="25">
        <v>4592</v>
      </c>
      <c r="AV7" s="25">
        <v>652.13</v>
      </c>
      <c r="AW7" s="25">
        <v>59.13</v>
      </c>
      <c r="AX7" s="25">
        <v>8104.4</v>
      </c>
      <c r="AY7" s="25">
        <v>4780.7700000000004</v>
      </c>
      <c r="AZ7" s="30">
        <v>0.58989999999999998</v>
      </c>
      <c r="BA7" s="25">
        <v>2762.5</v>
      </c>
      <c r="BB7" s="30">
        <v>0.34079999999999999</v>
      </c>
      <c r="BC7" s="25">
        <v>561.72</v>
      </c>
      <c r="BD7" s="30">
        <v>6.93E-2</v>
      </c>
      <c r="BE7" s="25">
        <v>8104.99</v>
      </c>
      <c r="BF7" s="25">
        <v>4261.09</v>
      </c>
      <c r="BG7" s="30">
        <v>1.4947999999999999</v>
      </c>
      <c r="BH7" s="30">
        <v>0.58209999999999995</v>
      </c>
      <c r="BI7" s="30">
        <v>0.2114</v>
      </c>
      <c r="BJ7" s="30">
        <v>0.14979999999999999</v>
      </c>
      <c r="BK7" s="30">
        <v>3.1699999999999999E-2</v>
      </c>
      <c r="BL7" s="30">
        <v>2.4899999999999999E-2</v>
      </c>
    </row>
    <row r="8" spans="1:64" ht="15" x14ac:dyDescent="0.25">
      <c r="A8" s="28" t="s">
        <v>271</v>
      </c>
      <c r="B8" s="28">
        <v>43497</v>
      </c>
      <c r="C8" s="28">
        <v>12</v>
      </c>
      <c r="D8" s="29">
        <v>254.75</v>
      </c>
      <c r="E8" s="29">
        <v>3057.04</v>
      </c>
      <c r="F8" s="29">
        <v>2859</v>
      </c>
      <c r="G8" s="30">
        <v>5.5999999999999999E-3</v>
      </c>
      <c r="H8" s="30">
        <v>2.9999999999999997E-4</v>
      </c>
      <c r="I8" s="30">
        <v>0.14699999999999999</v>
      </c>
      <c r="J8" s="30">
        <v>3.2000000000000002E-3</v>
      </c>
      <c r="K8" s="30">
        <v>1.78E-2</v>
      </c>
      <c r="L8" s="30">
        <v>0.70169999999999999</v>
      </c>
      <c r="M8" s="30">
        <v>0.1244</v>
      </c>
      <c r="N8" s="30">
        <v>0.7702</v>
      </c>
      <c r="O8" s="30">
        <v>3.5000000000000001E-3</v>
      </c>
      <c r="P8" s="30">
        <v>0.1671</v>
      </c>
      <c r="Q8" s="29">
        <v>122.77</v>
      </c>
      <c r="R8" s="25">
        <v>47789.03</v>
      </c>
      <c r="S8" s="30">
        <v>0.28179999999999999</v>
      </c>
      <c r="T8" s="30">
        <v>0.15</v>
      </c>
      <c r="U8" s="30">
        <v>0.56820000000000004</v>
      </c>
      <c r="V8" s="26">
        <v>19.43</v>
      </c>
      <c r="W8" s="29">
        <v>26</v>
      </c>
      <c r="X8" s="25">
        <v>64502.38</v>
      </c>
      <c r="Y8" s="26">
        <v>117.58</v>
      </c>
      <c r="Z8" s="25">
        <v>81765.37</v>
      </c>
      <c r="AA8" s="30">
        <v>0.68620000000000003</v>
      </c>
      <c r="AB8" s="30">
        <v>0.27379999999999999</v>
      </c>
      <c r="AC8" s="30">
        <v>3.8399999999999997E-2</v>
      </c>
      <c r="AD8" s="30">
        <v>1.6000000000000001E-3</v>
      </c>
      <c r="AE8" s="30">
        <v>0.31440000000000001</v>
      </c>
      <c r="AF8" s="25">
        <v>81.77</v>
      </c>
      <c r="AG8" s="25">
        <v>2469.48</v>
      </c>
      <c r="AH8" s="25">
        <v>368.13</v>
      </c>
      <c r="AI8" s="25">
        <v>85616.71</v>
      </c>
      <c r="AJ8" s="28">
        <v>93</v>
      </c>
      <c r="AK8" s="33">
        <v>22423</v>
      </c>
      <c r="AL8" s="33">
        <v>34800</v>
      </c>
      <c r="AM8" s="26">
        <v>54.5</v>
      </c>
      <c r="AN8" s="26">
        <v>28.52</v>
      </c>
      <c r="AO8" s="26">
        <v>30.88</v>
      </c>
      <c r="AP8" s="26">
        <v>3.8</v>
      </c>
      <c r="AQ8" s="25">
        <v>0</v>
      </c>
      <c r="AR8" s="27">
        <v>0.88249999999999995</v>
      </c>
      <c r="AS8" s="25">
        <v>1133.07</v>
      </c>
      <c r="AT8" s="25">
        <v>2060.59</v>
      </c>
      <c r="AU8" s="25">
        <v>6306.55</v>
      </c>
      <c r="AV8" s="25">
        <v>1090.1199999999999</v>
      </c>
      <c r="AW8" s="25">
        <v>289.55</v>
      </c>
      <c r="AX8" s="25">
        <v>10879.88</v>
      </c>
      <c r="AY8" s="25">
        <v>6067.06</v>
      </c>
      <c r="AZ8" s="30">
        <v>0.59670000000000001</v>
      </c>
      <c r="BA8" s="25">
        <v>2373.54</v>
      </c>
      <c r="BB8" s="30">
        <v>0.2334</v>
      </c>
      <c r="BC8" s="25">
        <v>1726.9</v>
      </c>
      <c r="BD8" s="30">
        <v>0.16980000000000001</v>
      </c>
      <c r="BE8" s="25">
        <v>10167.49</v>
      </c>
      <c r="BF8" s="25">
        <v>5435.7</v>
      </c>
      <c r="BG8" s="30">
        <v>2.4392999999999998</v>
      </c>
      <c r="BH8" s="30">
        <v>0.62209999999999999</v>
      </c>
      <c r="BI8" s="30">
        <v>0.24690000000000001</v>
      </c>
      <c r="BJ8" s="30">
        <v>8.7999999999999995E-2</v>
      </c>
      <c r="BK8" s="30">
        <v>3.1699999999999999E-2</v>
      </c>
      <c r="BL8" s="30">
        <v>1.1299999999999999E-2</v>
      </c>
    </row>
    <row r="9" spans="1:64" ht="15" x14ac:dyDescent="0.25">
      <c r="A9" s="28" t="s">
        <v>272</v>
      </c>
      <c r="B9" s="28">
        <v>46847</v>
      </c>
      <c r="C9" s="28">
        <v>98</v>
      </c>
      <c r="D9" s="29">
        <v>17.309999999999999</v>
      </c>
      <c r="E9" s="29">
        <v>1696.31</v>
      </c>
      <c r="F9" s="29">
        <v>1715</v>
      </c>
      <c r="G9" s="30">
        <v>5.9999999999999995E-4</v>
      </c>
      <c r="H9" s="30">
        <v>5.9999999999999995E-4</v>
      </c>
      <c r="I9" s="30">
        <v>7.3000000000000001E-3</v>
      </c>
      <c r="J9" s="30">
        <v>1.1999999999999999E-3</v>
      </c>
      <c r="K9" s="30">
        <v>4.8999999999999998E-3</v>
      </c>
      <c r="L9" s="30">
        <v>0.97609999999999997</v>
      </c>
      <c r="M9" s="30">
        <v>9.2999999999999992E-3</v>
      </c>
      <c r="N9" s="30">
        <v>0.34520000000000001</v>
      </c>
      <c r="O9" s="30">
        <v>0</v>
      </c>
      <c r="P9" s="30">
        <v>0.1152</v>
      </c>
      <c r="Q9" s="29">
        <v>70.34</v>
      </c>
      <c r="R9" s="25">
        <v>49443.79</v>
      </c>
      <c r="S9" s="30">
        <v>0.2286</v>
      </c>
      <c r="T9" s="30">
        <v>0.2</v>
      </c>
      <c r="U9" s="30">
        <v>0.57140000000000002</v>
      </c>
      <c r="V9" s="26">
        <v>18.670000000000002</v>
      </c>
      <c r="W9" s="29">
        <v>10.43</v>
      </c>
      <c r="X9" s="25">
        <v>54014.67</v>
      </c>
      <c r="Y9" s="26">
        <v>157.9</v>
      </c>
      <c r="Z9" s="25">
        <v>88601.279999999999</v>
      </c>
      <c r="AA9" s="30">
        <v>0.93289999999999995</v>
      </c>
      <c r="AB9" s="30">
        <v>3.5700000000000003E-2</v>
      </c>
      <c r="AC9" s="30">
        <v>3.04E-2</v>
      </c>
      <c r="AD9" s="30">
        <v>1E-3</v>
      </c>
      <c r="AE9" s="30">
        <v>6.7100000000000007E-2</v>
      </c>
      <c r="AF9" s="25">
        <v>88.6</v>
      </c>
      <c r="AG9" s="25">
        <v>1991.26</v>
      </c>
      <c r="AH9" s="25">
        <v>268.91000000000003</v>
      </c>
      <c r="AI9" s="25">
        <v>89178.13</v>
      </c>
      <c r="AJ9" s="28">
        <v>115</v>
      </c>
      <c r="AK9" s="33">
        <v>32367</v>
      </c>
      <c r="AL9" s="33">
        <v>43839</v>
      </c>
      <c r="AM9" s="26">
        <v>37</v>
      </c>
      <c r="AN9" s="26">
        <v>22</v>
      </c>
      <c r="AO9" s="26">
        <v>22.09</v>
      </c>
      <c r="AP9" s="26">
        <v>4.7</v>
      </c>
      <c r="AQ9" s="25">
        <v>0</v>
      </c>
      <c r="AR9" s="27">
        <v>0.75570000000000004</v>
      </c>
      <c r="AS9" s="25">
        <v>832.27</v>
      </c>
      <c r="AT9" s="25">
        <v>1949.52</v>
      </c>
      <c r="AU9" s="25">
        <v>4736.18</v>
      </c>
      <c r="AV9" s="25">
        <v>653.15</v>
      </c>
      <c r="AW9" s="25">
        <v>47.9</v>
      </c>
      <c r="AX9" s="25">
        <v>8219.02</v>
      </c>
      <c r="AY9" s="25">
        <v>5242.09</v>
      </c>
      <c r="AZ9" s="30">
        <v>0.65790000000000004</v>
      </c>
      <c r="BA9" s="25">
        <v>2010.98</v>
      </c>
      <c r="BB9" s="30">
        <v>0.25240000000000001</v>
      </c>
      <c r="BC9" s="25">
        <v>715.03</v>
      </c>
      <c r="BD9" s="30">
        <v>8.9700000000000002E-2</v>
      </c>
      <c r="BE9" s="25">
        <v>7968.1</v>
      </c>
      <c r="BF9" s="25">
        <v>5565.12</v>
      </c>
      <c r="BG9" s="30">
        <v>2.2976000000000001</v>
      </c>
      <c r="BH9" s="30">
        <v>0.54620000000000002</v>
      </c>
      <c r="BI9" s="30">
        <v>0.19969999999999999</v>
      </c>
      <c r="BJ9" s="30">
        <v>0.20219999999999999</v>
      </c>
      <c r="BK9" s="30">
        <v>2.58E-2</v>
      </c>
      <c r="BL9" s="30">
        <v>2.6100000000000002E-2</v>
      </c>
    </row>
    <row r="10" spans="1:64" ht="15" x14ac:dyDescent="0.25">
      <c r="A10" s="28" t="s">
        <v>273</v>
      </c>
      <c r="B10" s="28">
        <v>45195</v>
      </c>
      <c r="C10" s="28">
        <v>19</v>
      </c>
      <c r="D10" s="29">
        <v>224.74</v>
      </c>
      <c r="E10" s="29">
        <v>4270.0200000000004</v>
      </c>
      <c r="F10" s="29">
        <v>4095</v>
      </c>
      <c r="G10" s="30">
        <v>8.0000000000000002E-3</v>
      </c>
      <c r="H10" s="30">
        <v>1E-4</v>
      </c>
      <c r="I10" s="30">
        <v>1.8100000000000002E-2</v>
      </c>
      <c r="J10" s="30">
        <v>3.8E-3</v>
      </c>
      <c r="K10" s="30">
        <v>0.1226</v>
      </c>
      <c r="L10" s="30">
        <v>0.82269999999999999</v>
      </c>
      <c r="M10" s="30">
        <v>2.47E-2</v>
      </c>
      <c r="N10" s="30">
        <v>0.21049999999999999</v>
      </c>
      <c r="O10" s="30">
        <v>3.7000000000000002E-3</v>
      </c>
      <c r="P10" s="30">
        <v>0.15329999999999999</v>
      </c>
      <c r="Q10" s="29">
        <v>164.03</v>
      </c>
      <c r="R10" s="25">
        <v>60368.1</v>
      </c>
      <c r="S10" s="30">
        <v>0.21790000000000001</v>
      </c>
      <c r="T10" s="30">
        <v>0.21010000000000001</v>
      </c>
      <c r="U10" s="30">
        <v>0.57199999999999995</v>
      </c>
      <c r="V10" s="26">
        <v>20.92</v>
      </c>
      <c r="W10" s="29">
        <v>17.309999999999999</v>
      </c>
      <c r="X10" s="25">
        <v>84236.9</v>
      </c>
      <c r="Y10" s="26">
        <v>242.2</v>
      </c>
      <c r="Z10" s="25">
        <v>135318.16</v>
      </c>
      <c r="AA10" s="30">
        <v>0.79810000000000003</v>
      </c>
      <c r="AB10" s="30">
        <v>0.1832</v>
      </c>
      <c r="AC10" s="30">
        <v>1.7999999999999999E-2</v>
      </c>
      <c r="AD10" s="30">
        <v>6.9999999999999999E-4</v>
      </c>
      <c r="AE10" s="30">
        <v>0.2021</v>
      </c>
      <c r="AF10" s="25">
        <v>135.32</v>
      </c>
      <c r="AG10" s="25">
        <v>4233.53</v>
      </c>
      <c r="AH10" s="25">
        <v>544.23</v>
      </c>
      <c r="AI10" s="25">
        <v>142996.59</v>
      </c>
      <c r="AJ10" s="28">
        <v>391</v>
      </c>
      <c r="AK10" s="33">
        <v>36924</v>
      </c>
      <c r="AL10" s="33">
        <v>51148</v>
      </c>
      <c r="AM10" s="26">
        <v>64.53</v>
      </c>
      <c r="AN10" s="26">
        <v>30.09</v>
      </c>
      <c r="AO10" s="26">
        <v>33.08</v>
      </c>
      <c r="AP10" s="26">
        <v>5.2</v>
      </c>
      <c r="AQ10" s="25">
        <v>0</v>
      </c>
      <c r="AR10" s="27">
        <v>0.80359999999999998</v>
      </c>
      <c r="AS10" s="25">
        <v>938.97</v>
      </c>
      <c r="AT10" s="25">
        <v>1607.44</v>
      </c>
      <c r="AU10" s="25">
        <v>5416.8</v>
      </c>
      <c r="AV10" s="25">
        <v>763.42</v>
      </c>
      <c r="AW10" s="25">
        <v>244.95</v>
      </c>
      <c r="AX10" s="25">
        <v>8971.57</v>
      </c>
      <c r="AY10" s="25">
        <v>4465.21</v>
      </c>
      <c r="AZ10" s="30">
        <v>0.51419999999999999</v>
      </c>
      <c r="BA10" s="25">
        <v>3759.12</v>
      </c>
      <c r="BB10" s="30">
        <v>0.43290000000000001</v>
      </c>
      <c r="BC10" s="25">
        <v>459.93</v>
      </c>
      <c r="BD10" s="30">
        <v>5.2999999999999999E-2</v>
      </c>
      <c r="BE10" s="25">
        <v>8684.26</v>
      </c>
      <c r="BF10" s="25">
        <v>3515.17</v>
      </c>
      <c r="BG10" s="30">
        <v>0.90369999999999995</v>
      </c>
      <c r="BH10" s="30">
        <v>0.60309999999999997</v>
      </c>
      <c r="BI10" s="30">
        <v>0.23860000000000001</v>
      </c>
      <c r="BJ10" s="30">
        <v>0.11169999999999999</v>
      </c>
      <c r="BK10" s="30">
        <v>3.2099999999999997E-2</v>
      </c>
      <c r="BL10" s="30">
        <v>1.4500000000000001E-2</v>
      </c>
    </row>
    <row r="11" spans="1:64" ht="15" x14ac:dyDescent="0.25">
      <c r="A11" s="28" t="s">
        <v>274</v>
      </c>
      <c r="B11" s="28">
        <v>49759</v>
      </c>
      <c r="C11" s="28">
        <v>68</v>
      </c>
      <c r="D11" s="29">
        <v>18.670000000000002</v>
      </c>
      <c r="E11" s="29">
        <v>1269.52</v>
      </c>
      <c r="F11" s="29">
        <v>1251</v>
      </c>
      <c r="G11" s="30">
        <v>3.2000000000000002E-3</v>
      </c>
      <c r="H11" s="30">
        <v>8.0000000000000004E-4</v>
      </c>
      <c r="I11" s="30">
        <v>3.3999999999999998E-3</v>
      </c>
      <c r="J11" s="30">
        <v>0</v>
      </c>
      <c r="K11" s="30">
        <v>5.1999999999999998E-3</v>
      </c>
      <c r="L11" s="30">
        <v>0.97289999999999999</v>
      </c>
      <c r="M11" s="30">
        <v>1.4500000000000001E-2</v>
      </c>
      <c r="N11" s="30">
        <v>0.11749999999999999</v>
      </c>
      <c r="O11" s="30">
        <v>0</v>
      </c>
      <c r="P11" s="30">
        <v>8.1900000000000001E-2</v>
      </c>
      <c r="Q11" s="29">
        <v>52.02</v>
      </c>
      <c r="R11" s="25">
        <v>55425.35</v>
      </c>
      <c r="S11" s="30">
        <v>0.13750000000000001</v>
      </c>
      <c r="T11" s="30">
        <v>0.2</v>
      </c>
      <c r="U11" s="30">
        <v>0.66249999999999998</v>
      </c>
      <c r="V11" s="26">
        <v>20.239999999999998</v>
      </c>
      <c r="W11" s="29">
        <v>7.14</v>
      </c>
      <c r="X11" s="25">
        <v>69975.210000000006</v>
      </c>
      <c r="Y11" s="26">
        <v>175.48</v>
      </c>
      <c r="Z11" s="25">
        <v>102645.97</v>
      </c>
      <c r="AA11" s="30">
        <v>0.75370000000000004</v>
      </c>
      <c r="AB11" s="30">
        <v>0.2218</v>
      </c>
      <c r="AC11" s="30">
        <v>2.3800000000000002E-2</v>
      </c>
      <c r="AD11" s="30">
        <v>6.9999999999999999E-4</v>
      </c>
      <c r="AE11" s="30">
        <v>0.24709999999999999</v>
      </c>
      <c r="AF11" s="25">
        <v>102.65</v>
      </c>
      <c r="AG11" s="25">
        <v>2501.79</v>
      </c>
      <c r="AH11" s="25">
        <v>245.46</v>
      </c>
      <c r="AI11" s="25">
        <v>143881.44</v>
      </c>
      <c r="AJ11" s="28">
        <v>395</v>
      </c>
      <c r="AK11" s="33">
        <v>37933</v>
      </c>
      <c r="AL11" s="33">
        <v>49269</v>
      </c>
      <c r="AM11" s="26">
        <v>33.1</v>
      </c>
      <c r="AN11" s="26">
        <v>23.36</v>
      </c>
      <c r="AO11" s="26">
        <v>26.85</v>
      </c>
      <c r="AP11" s="26">
        <v>5.5</v>
      </c>
      <c r="AQ11" s="25">
        <v>534.32000000000005</v>
      </c>
      <c r="AR11" s="27">
        <v>0.85760000000000003</v>
      </c>
      <c r="AS11" s="25">
        <v>987.58</v>
      </c>
      <c r="AT11" s="25">
        <v>1808.69</v>
      </c>
      <c r="AU11" s="25">
        <v>4926.68</v>
      </c>
      <c r="AV11" s="25">
        <v>744.78</v>
      </c>
      <c r="AW11" s="25">
        <v>100.09</v>
      </c>
      <c r="AX11" s="25">
        <v>8567.83</v>
      </c>
      <c r="AY11" s="25">
        <v>4045.6</v>
      </c>
      <c r="AZ11" s="30">
        <v>0.55120000000000002</v>
      </c>
      <c r="BA11" s="25">
        <v>2920.65</v>
      </c>
      <c r="BB11" s="30">
        <v>0.39789999999999998</v>
      </c>
      <c r="BC11" s="25">
        <v>374.02</v>
      </c>
      <c r="BD11" s="30">
        <v>5.0999999999999997E-2</v>
      </c>
      <c r="BE11" s="25">
        <v>7340.27</v>
      </c>
      <c r="BF11" s="25">
        <v>3486.95</v>
      </c>
      <c r="BG11" s="30">
        <v>1.3122</v>
      </c>
      <c r="BH11" s="30">
        <v>0.62250000000000005</v>
      </c>
      <c r="BI11" s="30">
        <v>0.1988</v>
      </c>
      <c r="BJ11" s="30">
        <v>0.1181</v>
      </c>
      <c r="BK11" s="30">
        <v>4.2799999999999998E-2</v>
      </c>
      <c r="BL11" s="30">
        <v>1.77E-2</v>
      </c>
    </row>
    <row r="12" spans="1:64" ht="15" x14ac:dyDescent="0.25">
      <c r="A12" s="28" t="s">
        <v>275</v>
      </c>
      <c r="B12" s="28">
        <v>46623</v>
      </c>
      <c r="C12" s="28">
        <v>65</v>
      </c>
      <c r="D12" s="29">
        <v>9.5299999999999994</v>
      </c>
      <c r="E12" s="29">
        <v>619.20000000000005</v>
      </c>
      <c r="F12" s="29">
        <v>668</v>
      </c>
      <c r="G12" s="30">
        <v>1.5E-3</v>
      </c>
      <c r="H12" s="30">
        <v>0</v>
      </c>
      <c r="I12" s="30">
        <v>5.9999999999999995E-4</v>
      </c>
      <c r="J12" s="30">
        <v>0</v>
      </c>
      <c r="K12" s="30">
        <v>1.3299999999999999E-2</v>
      </c>
      <c r="L12" s="30">
        <v>0.97740000000000005</v>
      </c>
      <c r="M12" s="30">
        <v>7.1999999999999998E-3</v>
      </c>
      <c r="N12" s="30">
        <v>0.39069999999999999</v>
      </c>
      <c r="O12" s="30">
        <v>0</v>
      </c>
      <c r="P12" s="30">
        <v>0.14410000000000001</v>
      </c>
      <c r="Q12" s="29">
        <v>35.5</v>
      </c>
      <c r="R12" s="25">
        <v>48212.37</v>
      </c>
      <c r="S12" s="30">
        <v>0.16669999999999999</v>
      </c>
      <c r="T12" s="30">
        <v>0.2167</v>
      </c>
      <c r="U12" s="30">
        <v>0.61670000000000003</v>
      </c>
      <c r="V12" s="26">
        <v>14.76</v>
      </c>
      <c r="W12" s="29">
        <v>3.2</v>
      </c>
      <c r="X12" s="25">
        <v>79814.69</v>
      </c>
      <c r="Y12" s="26">
        <v>187.94</v>
      </c>
      <c r="Z12" s="25">
        <v>91493.51</v>
      </c>
      <c r="AA12" s="30">
        <v>0.8911</v>
      </c>
      <c r="AB12" s="30">
        <v>6.2300000000000001E-2</v>
      </c>
      <c r="AC12" s="30">
        <v>4.5699999999999998E-2</v>
      </c>
      <c r="AD12" s="30">
        <v>8.9999999999999998E-4</v>
      </c>
      <c r="AE12" s="30">
        <v>0.1119</v>
      </c>
      <c r="AF12" s="25">
        <v>91.49</v>
      </c>
      <c r="AG12" s="25">
        <v>2080.96</v>
      </c>
      <c r="AH12" s="25">
        <v>307.98</v>
      </c>
      <c r="AI12" s="25">
        <v>79264.759999999995</v>
      </c>
      <c r="AJ12" s="28">
        <v>71</v>
      </c>
      <c r="AK12" s="33">
        <v>28500</v>
      </c>
      <c r="AL12" s="33">
        <v>37463</v>
      </c>
      <c r="AM12" s="26">
        <v>34.880000000000003</v>
      </c>
      <c r="AN12" s="26">
        <v>22.13</v>
      </c>
      <c r="AO12" s="26">
        <v>22.52</v>
      </c>
      <c r="AP12" s="26">
        <v>4.8</v>
      </c>
      <c r="AQ12" s="25">
        <v>729.43</v>
      </c>
      <c r="AR12" s="27">
        <v>1.2968</v>
      </c>
      <c r="AS12" s="25">
        <v>1139.54</v>
      </c>
      <c r="AT12" s="25">
        <v>2118.0300000000002</v>
      </c>
      <c r="AU12" s="25">
        <v>5640.85</v>
      </c>
      <c r="AV12" s="25">
        <v>989.13</v>
      </c>
      <c r="AW12" s="25">
        <v>439.28</v>
      </c>
      <c r="AX12" s="25">
        <v>10326.83</v>
      </c>
      <c r="AY12" s="25">
        <v>5478.19</v>
      </c>
      <c r="AZ12" s="30">
        <v>0.55220000000000002</v>
      </c>
      <c r="BA12" s="25">
        <v>3429.82</v>
      </c>
      <c r="BB12" s="30">
        <v>0.34570000000000001</v>
      </c>
      <c r="BC12" s="25">
        <v>1012.48</v>
      </c>
      <c r="BD12" s="30">
        <v>0.1021</v>
      </c>
      <c r="BE12" s="25">
        <v>9920.5</v>
      </c>
      <c r="BF12" s="25">
        <v>6583.9</v>
      </c>
      <c r="BG12" s="30">
        <v>2.9742999999999999</v>
      </c>
      <c r="BH12" s="30">
        <v>0.59009999999999996</v>
      </c>
      <c r="BI12" s="30">
        <v>0.20200000000000001</v>
      </c>
      <c r="BJ12" s="30">
        <v>0.15140000000000001</v>
      </c>
      <c r="BK12" s="30">
        <v>3.4599999999999999E-2</v>
      </c>
      <c r="BL12" s="30">
        <v>2.18E-2</v>
      </c>
    </row>
    <row r="13" spans="1:64" ht="15" x14ac:dyDescent="0.25">
      <c r="A13" s="28" t="s">
        <v>276</v>
      </c>
      <c r="B13" s="28">
        <v>48207</v>
      </c>
      <c r="C13" s="28">
        <v>74</v>
      </c>
      <c r="D13" s="29">
        <v>60.91</v>
      </c>
      <c r="E13" s="29">
        <v>4507.1099999999997</v>
      </c>
      <c r="F13" s="29">
        <v>4348</v>
      </c>
      <c r="G13" s="30">
        <v>1.6400000000000001E-2</v>
      </c>
      <c r="H13" s="30">
        <v>2.9999999999999997E-4</v>
      </c>
      <c r="I13" s="30">
        <v>1.3899999999999999E-2</v>
      </c>
      <c r="J13" s="30">
        <v>6.9999999999999999E-4</v>
      </c>
      <c r="K13" s="30">
        <v>3.2099999999999997E-2</v>
      </c>
      <c r="L13" s="30">
        <v>0.91900000000000004</v>
      </c>
      <c r="M13" s="30">
        <v>1.7600000000000001E-2</v>
      </c>
      <c r="N13" s="30">
        <v>0.1288</v>
      </c>
      <c r="O13" s="30">
        <v>3.2000000000000002E-3</v>
      </c>
      <c r="P13" s="30">
        <v>8.8599999999999998E-2</v>
      </c>
      <c r="Q13" s="29">
        <v>176</v>
      </c>
      <c r="R13" s="25">
        <v>55202.49</v>
      </c>
      <c r="S13" s="30">
        <v>0.53390000000000004</v>
      </c>
      <c r="T13" s="30">
        <v>0.161</v>
      </c>
      <c r="U13" s="30">
        <v>0.30509999999999998</v>
      </c>
      <c r="V13" s="26">
        <v>21.47</v>
      </c>
      <c r="W13" s="29">
        <v>18</v>
      </c>
      <c r="X13" s="25">
        <v>87482.61</v>
      </c>
      <c r="Y13" s="26">
        <v>242.05</v>
      </c>
      <c r="Z13" s="25">
        <v>193750.37</v>
      </c>
      <c r="AA13" s="30">
        <v>0.85580000000000001</v>
      </c>
      <c r="AB13" s="30">
        <v>0.124</v>
      </c>
      <c r="AC13" s="30">
        <v>1.95E-2</v>
      </c>
      <c r="AD13" s="30">
        <v>6.9999999999999999E-4</v>
      </c>
      <c r="AE13" s="30">
        <v>0.14430000000000001</v>
      </c>
      <c r="AF13" s="25">
        <v>193.75</v>
      </c>
      <c r="AG13" s="25">
        <v>5518.66</v>
      </c>
      <c r="AH13" s="25">
        <v>712.21</v>
      </c>
      <c r="AI13" s="25">
        <v>227267.49</v>
      </c>
      <c r="AJ13" s="28">
        <v>558</v>
      </c>
      <c r="AK13" s="33">
        <v>48649</v>
      </c>
      <c r="AL13" s="33">
        <v>75830</v>
      </c>
      <c r="AM13" s="26">
        <v>64.3</v>
      </c>
      <c r="AN13" s="26">
        <v>27.57</v>
      </c>
      <c r="AO13" s="26">
        <v>28.95</v>
      </c>
      <c r="AP13" s="26">
        <v>2.1</v>
      </c>
      <c r="AQ13" s="25">
        <v>0</v>
      </c>
      <c r="AR13" s="27">
        <v>0.55079999999999996</v>
      </c>
      <c r="AS13" s="25">
        <v>1048.3900000000001</v>
      </c>
      <c r="AT13" s="25">
        <v>1700.43</v>
      </c>
      <c r="AU13" s="25">
        <v>4728.82</v>
      </c>
      <c r="AV13" s="25">
        <v>655.32000000000005</v>
      </c>
      <c r="AW13" s="25">
        <v>127.02</v>
      </c>
      <c r="AX13" s="25">
        <v>8259.98</v>
      </c>
      <c r="AY13" s="25">
        <v>2557.46</v>
      </c>
      <c r="AZ13" s="30">
        <v>0.31580000000000003</v>
      </c>
      <c r="BA13" s="25">
        <v>5098.75</v>
      </c>
      <c r="BB13" s="30">
        <v>0.62960000000000005</v>
      </c>
      <c r="BC13" s="25">
        <v>442.04</v>
      </c>
      <c r="BD13" s="30">
        <v>5.4600000000000003E-2</v>
      </c>
      <c r="BE13" s="25">
        <v>8098.25</v>
      </c>
      <c r="BF13" s="25">
        <v>1181.6300000000001</v>
      </c>
      <c r="BG13" s="30">
        <v>0.1547</v>
      </c>
      <c r="BH13" s="30">
        <v>0.61819999999999997</v>
      </c>
      <c r="BI13" s="30">
        <v>0.22259999999999999</v>
      </c>
      <c r="BJ13" s="30">
        <v>9.5299999999999996E-2</v>
      </c>
      <c r="BK13" s="30">
        <v>3.9199999999999999E-2</v>
      </c>
      <c r="BL13" s="30">
        <v>2.47E-2</v>
      </c>
    </row>
    <row r="14" spans="1:64" ht="15" x14ac:dyDescent="0.25">
      <c r="A14" s="28" t="s">
        <v>277</v>
      </c>
      <c r="B14" s="28">
        <v>48991</v>
      </c>
      <c r="C14" s="28">
        <v>65</v>
      </c>
      <c r="D14" s="29">
        <v>10.02</v>
      </c>
      <c r="E14" s="29">
        <v>651.17999999999995</v>
      </c>
      <c r="F14" s="29">
        <v>677</v>
      </c>
      <c r="G14" s="30">
        <v>4.4000000000000003E-3</v>
      </c>
      <c r="H14" s="30">
        <v>0</v>
      </c>
      <c r="I14" s="30">
        <v>4.4000000000000003E-3</v>
      </c>
      <c r="J14" s="30">
        <v>0</v>
      </c>
      <c r="K14" s="30">
        <v>1.11E-2</v>
      </c>
      <c r="L14" s="30">
        <v>0.94910000000000005</v>
      </c>
      <c r="M14" s="30">
        <v>3.1E-2</v>
      </c>
      <c r="N14" s="30">
        <v>0.33829999999999999</v>
      </c>
      <c r="O14" s="30">
        <v>0</v>
      </c>
      <c r="P14" s="30">
        <v>0.15359999999999999</v>
      </c>
      <c r="Q14" s="29">
        <v>33</v>
      </c>
      <c r="R14" s="25">
        <v>46527.96</v>
      </c>
      <c r="S14" s="30">
        <v>0.21740000000000001</v>
      </c>
      <c r="T14" s="30">
        <v>6.5199999999999994E-2</v>
      </c>
      <c r="U14" s="30">
        <v>0.71740000000000004</v>
      </c>
      <c r="V14" s="26">
        <v>17.579999999999998</v>
      </c>
      <c r="W14" s="29">
        <v>6.2</v>
      </c>
      <c r="X14" s="25">
        <v>73192.81</v>
      </c>
      <c r="Y14" s="26">
        <v>102.19</v>
      </c>
      <c r="Z14" s="25">
        <v>97858.6</v>
      </c>
      <c r="AA14" s="30">
        <v>0.874</v>
      </c>
      <c r="AB14" s="30">
        <v>9.1200000000000003E-2</v>
      </c>
      <c r="AC14" s="30">
        <v>3.3500000000000002E-2</v>
      </c>
      <c r="AD14" s="30">
        <v>1.1999999999999999E-3</v>
      </c>
      <c r="AE14" s="30">
        <v>0.12620000000000001</v>
      </c>
      <c r="AF14" s="25">
        <v>97.86</v>
      </c>
      <c r="AG14" s="25">
        <v>2333.75</v>
      </c>
      <c r="AH14" s="25">
        <v>359.72</v>
      </c>
      <c r="AI14" s="25">
        <v>85817.94</v>
      </c>
      <c r="AJ14" s="28">
        <v>94</v>
      </c>
      <c r="AK14" s="33">
        <v>29987</v>
      </c>
      <c r="AL14" s="33">
        <v>40487</v>
      </c>
      <c r="AM14" s="26">
        <v>40.700000000000003</v>
      </c>
      <c r="AN14" s="26">
        <v>22.62</v>
      </c>
      <c r="AO14" s="26">
        <v>29.19</v>
      </c>
      <c r="AP14" s="26">
        <v>3.9</v>
      </c>
      <c r="AQ14" s="25">
        <v>1474.36</v>
      </c>
      <c r="AR14" s="27">
        <v>1.3386</v>
      </c>
      <c r="AS14" s="25">
        <v>1173.4000000000001</v>
      </c>
      <c r="AT14" s="25">
        <v>2051.69</v>
      </c>
      <c r="AU14" s="25">
        <v>5201.83</v>
      </c>
      <c r="AV14" s="25">
        <v>676.53</v>
      </c>
      <c r="AW14" s="25">
        <v>86.96</v>
      </c>
      <c r="AX14" s="25">
        <v>9190.4</v>
      </c>
      <c r="AY14" s="25">
        <v>4918.8900000000003</v>
      </c>
      <c r="AZ14" s="30">
        <v>0.55179999999999996</v>
      </c>
      <c r="BA14" s="25">
        <v>3645.91</v>
      </c>
      <c r="BB14" s="30">
        <v>0.40899999999999997</v>
      </c>
      <c r="BC14" s="25">
        <v>349.87</v>
      </c>
      <c r="BD14" s="30">
        <v>3.9199999999999999E-2</v>
      </c>
      <c r="BE14" s="25">
        <v>8914.67</v>
      </c>
      <c r="BF14" s="25">
        <v>4178.6000000000004</v>
      </c>
      <c r="BG14" s="30">
        <v>1.6640999999999999</v>
      </c>
      <c r="BH14" s="30">
        <v>0.52290000000000003</v>
      </c>
      <c r="BI14" s="30">
        <v>0.2006</v>
      </c>
      <c r="BJ14" s="30">
        <v>0.1226</v>
      </c>
      <c r="BK14" s="30">
        <v>2.98E-2</v>
      </c>
      <c r="BL14" s="30">
        <v>0.1242</v>
      </c>
    </row>
    <row r="15" spans="1:64" ht="15" x14ac:dyDescent="0.25">
      <c r="A15" s="28" t="s">
        <v>278</v>
      </c>
      <c r="B15" s="28">
        <v>47415</v>
      </c>
      <c r="C15" s="28">
        <v>61</v>
      </c>
      <c r="D15" s="29">
        <v>8.58</v>
      </c>
      <c r="E15" s="29">
        <v>523.4</v>
      </c>
      <c r="F15" s="29">
        <v>575</v>
      </c>
      <c r="G15" s="30">
        <v>5.1999999999999998E-3</v>
      </c>
      <c r="H15" s="30">
        <v>0</v>
      </c>
      <c r="I15" s="30">
        <v>8.6999999999999994E-3</v>
      </c>
      <c r="J15" s="30">
        <v>1.6999999999999999E-3</v>
      </c>
      <c r="K15" s="30">
        <v>2.6100000000000002E-2</v>
      </c>
      <c r="L15" s="30">
        <v>0.92869999999999997</v>
      </c>
      <c r="M15" s="30">
        <v>2.9600000000000001E-2</v>
      </c>
      <c r="N15" s="30">
        <v>0.30840000000000001</v>
      </c>
      <c r="O15" s="30">
        <v>0</v>
      </c>
      <c r="P15" s="30">
        <v>0.1089</v>
      </c>
      <c r="Q15" s="29">
        <v>29.17</v>
      </c>
      <c r="R15" s="25">
        <v>50796.21</v>
      </c>
      <c r="S15" s="30">
        <v>0.22450000000000001</v>
      </c>
      <c r="T15" s="30">
        <v>0.1633</v>
      </c>
      <c r="U15" s="30">
        <v>0.61219999999999997</v>
      </c>
      <c r="V15" s="26">
        <v>18.62</v>
      </c>
      <c r="W15" s="29">
        <v>4</v>
      </c>
      <c r="X15" s="25">
        <v>77552.75</v>
      </c>
      <c r="Y15" s="26">
        <v>130.85</v>
      </c>
      <c r="Z15" s="25">
        <v>151408.64000000001</v>
      </c>
      <c r="AA15" s="30">
        <v>0.78249999999999997</v>
      </c>
      <c r="AB15" s="30">
        <v>0.1013</v>
      </c>
      <c r="AC15" s="30">
        <v>0.1139</v>
      </c>
      <c r="AD15" s="30">
        <v>2.3E-3</v>
      </c>
      <c r="AE15" s="30">
        <v>0.22009999999999999</v>
      </c>
      <c r="AF15" s="25">
        <v>151.41</v>
      </c>
      <c r="AG15" s="25">
        <v>4461.3999999999996</v>
      </c>
      <c r="AH15" s="25">
        <v>491.75</v>
      </c>
      <c r="AI15" s="25">
        <v>123957.94</v>
      </c>
      <c r="AJ15" s="28">
        <v>312</v>
      </c>
      <c r="AK15" s="33">
        <v>33259</v>
      </c>
      <c r="AL15" s="33">
        <v>47924</v>
      </c>
      <c r="AM15" s="26">
        <v>32.03</v>
      </c>
      <c r="AN15" s="26">
        <v>29.13</v>
      </c>
      <c r="AO15" s="26">
        <v>29.12</v>
      </c>
      <c r="AP15" s="26">
        <v>5.0999999999999996</v>
      </c>
      <c r="AQ15" s="25">
        <v>1250.55</v>
      </c>
      <c r="AR15" s="27">
        <v>1.3303</v>
      </c>
      <c r="AS15" s="25">
        <v>1446.52</v>
      </c>
      <c r="AT15" s="25">
        <v>1412.74</v>
      </c>
      <c r="AU15" s="25">
        <v>5446.9</v>
      </c>
      <c r="AV15" s="25">
        <v>1102.74</v>
      </c>
      <c r="AW15" s="25">
        <v>46.55</v>
      </c>
      <c r="AX15" s="25">
        <v>9455.44</v>
      </c>
      <c r="AY15" s="25">
        <v>3824.32</v>
      </c>
      <c r="AZ15" s="30">
        <v>0.36799999999999999</v>
      </c>
      <c r="BA15" s="25">
        <v>5924.59</v>
      </c>
      <c r="BB15" s="30">
        <v>0.56999999999999995</v>
      </c>
      <c r="BC15" s="25">
        <v>644.23</v>
      </c>
      <c r="BD15" s="30">
        <v>6.2E-2</v>
      </c>
      <c r="BE15" s="25">
        <v>10393.129999999999</v>
      </c>
      <c r="BF15" s="25">
        <v>3965.6</v>
      </c>
      <c r="BG15" s="30">
        <v>1.0484</v>
      </c>
      <c r="BH15" s="30">
        <v>0.53979999999999995</v>
      </c>
      <c r="BI15" s="30">
        <v>0.20760000000000001</v>
      </c>
      <c r="BJ15" s="30">
        <v>0.19109999999999999</v>
      </c>
      <c r="BK15" s="30">
        <v>3.9899999999999998E-2</v>
      </c>
      <c r="BL15" s="30">
        <v>2.1700000000000001E-2</v>
      </c>
    </row>
    <row r="16" spans="1:64" ht="15" x14ac:dyDescent="0.25">
      <c r="A16" s="28" t="s">
        <v>279</v>
      </c>
      <c r="B16" s="28">
        <v>46631</v>
      </c>
      <c r="C16" s="28">
        <v>60</v>
      </c>
      <c r="D16" s="29">
        <v>17.09</v>
      </c>
      <c r="E16" s="29">
        <v>1025.46</v>
      </c>
      <c r="F16" s="29">
        <v>1025</v>
      </c>
      <c r="G16" s="30">
        <v>4.8999999999999998E-3</v>
      </c>
      <c r="H16" s="30">
        <v>1E-3</v>
      </c>
      <c r="I16" s="30">
        <v>1E-3</v>
      </c>
      <c r="J16" s="30">
        <v>1E-3</v>
      </c>
      <c r="K16" s="30">
        <v>3.8999999999999998E-3</v>
      </c>
      <c r="L16" s="30">
        <v>0.96179999999999999</v>
      </c>
      <c r="M16" s="30">
        <v>2.64E-2</v>
      </c>
      <c r="N16" s="30">
        <v>0.2029</v>
      </c>
      <c r="O16" s="30">
        <v>0</v>
      </c>
      <c r="P16" s="30">
        <v>9.4E-2</v>
      </c>
      <c r="Q16" s="29">
        <v>48.38</v>
      </c>
      <c r="R16" s="25">
        <v>49616.06</v>
      </c>
      <c r="S16" s="30">
        <v>0.22389999999999999</v>
      </c>
      <c r="T16" s="30">
        <v>0.25369999999999998</v>
      </c>
      <c r="U16" s="30">
        <v>0.52239999999999998</v>
      </c>
      <c r="V16" s="26">
        <v>16.760000000000002</v>
      </c>
      <c r="W16" s="29">
        <v>6.7</v>
      </c>
      <c r="X16" s="25">
        <v>75318.259999999995</v>
      </c>
      <c r="Y16" s="26">
        <v>146.85</v>
      </c>
      <c r="Z16" s="25">
        <v>109324.04</v>
      </c>
      <c r="AA16" s="30">
        <v>0.89890000000000003</v>
      </c>
      <c r="AB16" s="30">
        <v>4.48E-2</v>
      </c>
      <c r="AC16" s="30">
        <v>5.5300000000000002E-2</v>
      </c>
      <c r="AD16" s="30">
        <v>8.9999999999999998E-4</v>
      </c>
      <c r="AE16" s="30">
        <v>0.1011</v>
      </c>
      <c r="AF16" s="25">
        <v>109.32</v>
      </c>
      <c r="AG16" s="25">
        <v>2447.1999999999998</v>
      </c>
      <c r="AH16" s="25">
        <v>443.35</v>
      </c>
      <c r="AI16" s="25">
        <v>109943.88</v>
      </c>
      <c r="AJ16" s="28">
        <v>234</v>
      </c>
      <c r="AK16" s="33">
        <v>31687</v>
      </c>
      <c r="AL16" s="33">
        <v>42500</v>
      </c>
      <c r="AM16" s="26">
        <v>26.18</v>
      </c>
      <c r="AN16" s="26">
        <v>22.13</v>
      </c>
      <c r="AO16" s="26">
        <v>22.74</v>
      </c>
      <c r="AP16" s="26">
        <v>4.9000000000000004</v>
      </c>
      <c r="AQ16" s="25">
        <v>1493.05</v>
      </c>
      <c r="AR16" s="27">
        <v>1.3496999999999999</v>
      </c>
      <c r="AS16" s="25">
        <v>1028.4100000000001</v>
      </c>
      <c r="AT16" s="25">
        <v>1633.15</v>
      </c>
      <c r="AU16" s="25">
        <v>5080.05</v>
      </c>
      <c r="AV16" s="25">
        <v>778.54</v>
      </c>
      <c r="AW16" s="25">
        <v>528.51</v>
      </c>
      <c r="AX16" s="25">
        <v>9048.65</v>
      </c>
      <c r="AY16" s="25">
        <v>4265.1099999999997</v>
      </c>
      <c r="AZ16" s="30">
        <v>0.46439999999999998</v>
      </c>
      <c r="BA16" s="25">
        <v>4314.32</v>
      </c>
      <c r="BB16" s="30">
        <v>0.4698</v>
      </c>
      <c r="BC16" s="25">
        <v>603.92999999999995</v>
      </c>
      <c r="BD16" s="30">
        <v>6.5799999999999997E-2</v>
      </c>
      <c r="BE16" s="25">
        <v>9183.36</v>
      </c>
      <c r="BF16" s="25">
        <v>4187.63</v>
      </c>
      <c r="BG16" s="30">
        <v>1.4178999999999999</v>
      </c>
      <c r="BH16" s="30">
        <v>0.57499999999999996</v>
      </c>
      <c r="BI16" s="30">
        <v>0.19309999999999999</v>
      </c>
      <c r="BJ16" s="30">
        <v>0.16980000000000001</v>
      </c>
      <c r="BK16" s="30">
        <v>3.2899999999999999E-2</v>
      </c>
      <c r="BL16" s="30">
        <v>2.92E-2</v>
      </c>
    </row>
    <row r="17" spans="1:64" ht="15" x14ac:dyDescent="0.25">
      <c r="A17" s="28" t="s">
        <v>280</v>
      </c>
      <c r="B17" s="28">
        <v>47043</v>
      </c>
      <c r="C17" s="28">
        <v>78</v>
      </c>
      <c r="D17" s="29">
        <v>17.04</v>
      </c>
      <c r="E17" s="29">
        <v>1329.22</v>
      </c>
      <c r="F17" s="29">
        <v>1285</v>
      </c>
      <c r="G17" s="30">
        <v>7.6E-3</v>
      </c>
      <c r="H17" s="30">
        <v>0</v>
      </c>
      <c r="I17" s="30">
        <v>3.0999999999999999E-3</v>
      </c>
      <c r="J17" s="30">
        <v>8.0000000000000004E-4</v>
      </c>
      <c r="K17" s="30">
        <v>0.1421</v>
      </c>
      <c r="L17" s="30">
        <v>0.78420000000000001</v>
      </c>
      <c r="M17" s="30">
        <v>6.2199999999999998E-2</v>
      </c>
      <c r="N17" s="30">
        <v>0.28789999999999999</v>
      </c>
      <c r="O17" s="30">
        <v>1.09E-2</v>
      </c>
      <c r="P17" s="30">
        <v>0.1028</v>
      </c>
      <c r="Q17" s="29">
        <v>65.77</v>
      </c>
      <c r="R17" s="25">
        <v>52597.08</v>
      </c>
      <c r="S17" s="30">
        <v>0.17050000000000001</v>
      </c>
      <c r="T17" s="30">
        <v>0.21709999999999999</v>
      </c>
      <c r="U17" s="30">
        <v>0.61240000000000006</v>
      </c>
      <c r="V17" s="26">
        <v>17</v>
      </c>
      <c r="W17" s="29">
        <v>9</v>
      </c>
      <c r="X17" s="25">
        <v>59660</v>
      </c>
      <c r="Y17" s="26">
        <v>144.04</v>
      </c>
      <c r="Z17" s="25">
        <v>153655.95000000001</v>
      </c>
      <c r="AA17" s="30">
        <v>0.62029999999999996</v>
      </c>
      <c r="AB17" s="30">
        <v>0.33689999999999998</v>
      </c>
      <c r="AC17" s="30">
        <v>4.1500000000000002E-2</v>
      </c>
      <c r="AD17" s="30">
        <v>1.4E-3</v>
      </c>
      <c r="AE17" s="30">
        <v>0.38</v>
      </c>
      <c r="AF17" s="25">
        <v>153.66</v>
      </c>
      <c r="AG17" s="25">
        <v>4760.24</v>
      </c>
      <c r="AH17" s="25">
        <v>448.07</v>
      </c>
      <c r="AI17" s="25">
        <v>186502.34</v>
      </c>
      <c r="AJ17" s="28">
        <v>502</v>
      </c>
      <c r="AK17" s="33">
        <v>32261</v>
      </c>
      <c r="AL17" s="33">
        <v>50011</v>
      </c>
      <c r="AM17" s="26">
        <v>43.55</v>
      </c>
      <c r="AN17" s="26">
        <v>27.46</v>
      </c>
      <c r="AO17" s="26">
        <v>35.86</v>
      </c>
      <c r="AP17" s="26">
        <v>2.2000000000000002</v>
      </c>
      <c r="AQ17" s="25">
        <v>0</v>
      </c>
      <c r="AR17" s="27">
        <v>0.76100000000000001</v>
      </c>
      <c r="AS17" s="25">
        <v>903.13</v>
      </c>
      <c r="AT17" s="25">
        <v>1561.17</v>
      </c>
      <c r="AU17" s="25">
        <v>5340.05</v>
      </c>
      <c r="AV17" s="25">
        <v>1299.93</v>
      </c>
      <c r="AW17" s="25">
        <v>119.11</v>
      </c>
      <c r="AX17" s="25">
        <v>9223.39</v>
      </c>
      <c r="AY17" s="25">
        <v>4455.13</v>
      </c>
      <c r="AZ17" s="30">
        <v>0.4607</v>
      </c>
      <c r="BA17" s="25">
        <v>4607.59</v>
      </c>
      <c r="BB17" s="30">
        <v>0.47649999999999998</v>
      </c>
      <c r="BC17" s="25">
        <v>606.65</v>
      </c>
      <c r="BD17" s="30">
        <v>6.2700000000000006E-2</v>
      </c>
      <c r="BE17" s="25">
        <v>9669.3700000000008</v>
      </c>
      <c r="BF17" s="25">
        <v>1488.08</v>
      </c>
      <c r="BG17" s="30">
        <v>0.38850000000000001</v>
      </c>
      <c r="BH17" s="30">
        <v>0.56859999999999999</v>
      </c>
      <c r="BI17" s="30">
        <v>0.2079</v>
      </c>
      <c r="BJ17" s="30">
        <v>0.1731</v>
      </c>
      <c r="BK17" s="30">
        <v>3.0800000000000001E-2</v>
      </c>
      <c r="BL17" s="30">
        <v>1.95E-2</v>
      </c>
    </row>
    <row r="18" spans="1:64" ht="15" x14ac:dyDescent="0.25">
      <c r="A18" s="28" t="s">
        <v>281</v>
      </c>
      <c r="B18" s="28">
        <v>47423</v>
      </c>
      <c r="C18" s="28">
        <v>57</v>
      </c>
      <c r="D18" s="29">
        <v>11</v>
      </c>
      <c r="E18" s="29">
        <v>626.96</v>
      </c>
      <c r="F18" s="29">
        <v>597</v>
      </c>
      <c r="G18" s="30">
        <v>0</v>
      </c>
      <c r="H18" s="30">
        <v>0</v>
      </c>
      <c r="I18" s="30">
        <v>6.9999999999999999E-4</v>
      </c>
      <c r="J18" s="30">
        <v>0</v>
      </c>
      <c r="K18" s="30">
        <v>6.3E-3</v>
      </c>
      <c r="L18" s="30">
        <v>0.9788</v>
      </c>
      <c r="M18" s="30">
        <v>1.4200000000000001E-2</v>
      </c>
      <c r="N18" s="30">
        <v>0.23119999999999999</v>
      </c>
      <c r="O18" s="30">
        <v>0</v>
      </c>
      <c r="P18" s="30">
        <v>0.15629999999999999</v>
      </c>
      <c r="Q18" s="29">
        <v>31.97</v>
      </c>
      <c r="R18" s="25">
        <v>49701.58</v>
      </c>
      <c r="S18" s="30">
        <v>0.17910000000000001</v>
      </c>
      <c r="T18" s="30">
        <v>0.16420000000000001</v>
      </c>
      <c r="U18" s="30">
        <v>0.65669999999999995</v>
      </c>
      <c r="V18" s="26">
        <v>16.170000000000002</v>
      </c>
      <c r="W18" s="29">
        <v>5</v>
      </c>
      <c r="X18" s="25">
        <v>69304.800000000003</v>
      </c>
      <c r="Y18" s="26">
        <v>125.39</v>
      </c>
      <c r="Z18" s="25">
        <v>113751.47</v>
      </c>
      <c r="AA18" s="30">
        <v>0.9204</v>
      </c>
      <c r="AB18" s="30">
        <v>5.2299999999999999E-2</v>
      </c>
      <c r="AC18" s="30">
        <v>2.4899999999999999E-2</v>
      </c>
      <c r="AD18" s="30">
        <v>2.3999999999999998E-3</v>
      </c>
      <c r="AE18" s="30">
        <v>8.1100000000000005E-2</v>
      </c>
      <c r="AF18" s="25">
        <v>113.75</v>
      </c>
      <c r="AG18" s="25">
        <v>2310.67</v>
      </c>
      <c r="AH18" s="25">
        <v>317.41000000000003</v>
      </c>
      <c r="AI18" s="25">
        <v>101712.51</v>
      </c>
      <c r="AJ18" s="28">
        <v>194</v>
      </c>
      <c r="AK18" s="33">
        <v>34587</v>
      </c>
      <c r="AL18" s="33">
        <v>47354</v>
      </c>
      <c r="AM18" s="26">
        <v>31.4</v>
      </c>
      <c r="AN18" s="26">
        <v>20</v>
      </c>
      <c r="AO18" s="26">
        <v>20.05</v>
      </c>
      <c r="AP18" s="26">
        <v>5.4</v>
      </c>
      <c r="AQ18" s="25">
        <v>1435.86</v>
      </c>
      <c r="AR18" s="27">
        <v>1.0579000000000001</v>
      </c>
      <c r="AS18" s="25">
        <v>1234.6600000000001</v>
      </c>
      <c r="AT18" s="25">
        <v>1687.11</v>
      </c>
      <c r="AU18" s="25">
        <v>5949.73</v>
      </c>
      <c r="AV18" s="25">
        <v>1373.71</v>
      </c>
      <c r="AW18" s="25">
        <v>27.93</v>
      </c>
      <c r="AX18" s="25">
        <v>10273.14</v>
      </c>
      <c r="AY18" s="25">
        <v>5339.04</v>
      </c>
      <c r="AZ18" s="30">
        <v>0.54149999999999998</v>
      </c>
      <c r="BA18" s="25">
        <v>3967.52</v>
      </c>
      <c r="BB18" s="30">
        <v>0.40239999999999998</v>
      </c>
      <c r="BC18" s="25">
        <v>553.59</v>
      </c>
      <c r="BD18" s="30">
        <v>5.6099999999999997E-2</v>
      </c>
      <c r="BE18" s="25">
        <v>9860.15</v>
      </c>
      <c r="BF18" s="25">
        <v>4192.12</v>
      </c>
      <c r="BG18" s="30">
        <v>1.2867999999999999</v>
      </c>
      <c r="BH18" s="30">
        <v>0.5736</v>
      </c>
      <c r="BI18" s="30">
        <v>0.2087</v>
      </c>
      <c r="BJ18" s="30">
        <v>0.17369999999999999</v>
      </c>
      <c r="BK18" s="30">
        <v>3.0800000000000001E-2</v>
      </c>
      <c r="BL18" s="30">
        <v>1.3299999999999999E-2</v>
      </c>
    </row>
    <row r="19" spans="1:64" ht="15" x14ac:dyDescent="0.25">
      <c r="A19" s="28" t="s">
        <v>282</v>
      </c>
      <c r="B19" s="28">
        <v>43505</v>
      </c>
      <c r="C19" s="28">
        <v>76</v>
      </c>
      <c r="D19" s="29">
        <v>47.35</v>
      </c>
      <c r="E19" s="29">
        <v>3598.9</v>
      </c>
      <c r="F19" s="29">
        <v>3466</v>
      </c>
      <c r="G19" s="30">
        <v>4.8999999999999998E-3</v>
      </c>
      <c r="H19" s="30">
        <v>1.9E-3</v>
      </c>
      <c r="I19" s="30">
        <v>1.0800000000000001E-2</v>
      </c>
      <c r="J19" s="30">
        <v>5.9999999999999995E-4</v>
      </c>
      <c r="K19" s="30">
        <v>1.7100000000000001E-2</v>
      </c>
      <c r="L19" s="30">
        <v>0.92410000000000003</v>
      </c>
      <c r="M19" s="30">
        <v>4.0599999999999997E-2</v>
      </c>
      <c r="N19" s="30">
        <v>0.37590000000000001</v>
      </c>
      <c r="O19" s="30">
        <v>5.1999999999999998E-3</v>
      </c>
      <c r="P19" s="30">
        <v>0.12139999999999999</v>
      </c>
      <c r="Q19" s="29">
        <v>160.33000000000001</v>
      </c>
      <c r="R19" s="25">
        <v>50895.19</v>
      </c>
      <c r="S19" s="30">
        <v>0.2407</v>
      </c>
      <c r="T19" s="30">
        <v>0.26140000000000002</v>
      </c>
      <c r="U19" s="30">
        <v>0.49790000000000001</v>
      </c>
      <c r="V19" s="26">
        <v>17.98</v>
      </c>
      <c r="W19" s="29">
        <v>22</v>
      </c>
      <c r="X19" s="25">
        <v>74789.91</v>
      </c>
      <c r="Y19" s="26">
        <v>159.62</v>
      </c>
      <c r="Z19" s="25">
        <v>131771.16</v>
      </c>
      <c r="AA19" s="30">
        <v>0.73599999999999999</v>
      </c>
      <c r="AB19" s="30">
        <v>0.23089999999999999</v>
      </c>
      <c r="AC19" s="30">
        <v>3.2000000000000001E-2</v>
      </c>
      <c r="AD19" s="30">
        <v>1.1000000000000001E-3</v>
      </c>
      <c r="AE19" s="30">
        <v>0.2641</v>
      </c>
      <c r="AF19" s="25">
        <v>131.77000000000001</v>
      </c>
      <c r="AG19" s="25">
        <v>4678.43</v>
      </c>
      <c r="AH19" s="25">
        <v>518.85</v>
      </c>
      <c r="AI19" s="25">
        <v>133198.25</v>
      </c>
      <c r="AJ19" s="28">
        <v>356</v>
      </c>
      <c r="AK19" s="33">
        <v>26690</v>
      </c>
      <c r="AL19" s="33">
        <v>41050</v>
      </c>
      <c r="AM19" s="26">
        <v>64.599999999999994</v>
      </c>
      <c r="AN19" s="26">
        <v>32.799999999999997</v>
      </c>
      <c r="AO19" s="26">
        <v>39.97</v>
      </c>
      <c r="AP19" s="26">
        <v>4</v>
      </c>
      <c r="AQ19" s="25">
        <v>0</v>
      </c>
      <c r="AR19" s="27">
        <v>1.1366000000000001</v>
      </c>
      <c r="AS19" s="25">
        <v>1100.71</v>
      </c>
      <c r="AT19" s="25">
        <v>1576.82</v>
      </c>
      <c r="AU19" s="25">
        <v>5810.21</v>
      </c>
      <c r="AV19" s="25">
        <v>1048.8900000000001</v>
      </c>
      <c r="AW19" s="25">
        <v>217.98</v>
      </c>
      <c r="AX19" s="25">
        <v>9754.6200000000008</v>
      </c>
      <c r="AY19" s="25">
        <v>4134.47</v>
      </c>
      <c r="AZ19" s="30">
        <v>0.43490000000000001</v>
      </c>
      <c r="BA19" s="25">
        <v>4439.22</v>
      </c>
      <c r="BB19" s="30">
        <v>0.46700000000000003</v>
      </c>
      <c r="BC19" s="25">
        <v>932.33</v>
      </c>
      <c r="BD19" s="30">
        <v>9.8100000000000007E-2</v>
      </c>
      <c r="BE19" s="25">
        <v>9506.0300000000007</v>
      </c>
      <c r="BF19" s="25">
        <v>2705.65</v>
      </c>
      <c r="BG19" s="30">
        <v>0.77470000000000006</v>
      </c>
      <c r="BH19" s="30">
        <v>0.56989999999999996</v>
      </c>
      <c r="BI19" s="30">
        <v>0.25359999999999999</v>
      </c>
      <c r="BJ19" s="30">
        <v>0.13339999999999999</v>
      </c>
      <c r="BK19" s="30">
        <v>2.69E-2</v>
      </c>
      <c r="BL19" s="30">
        <v>1.6199999999999999E-2</v>
      </c>
    </row>
    <row r="20" spans="1:64" ht="15" x14ac:dyDescent="0.25">
      <c r="A20" s="28" t="s">
        <v>283</v>
      </c>
      <c r="B20" s="28">
        <v>43513</v>
      </c>
      <c r="C20" s="28">
        <v>62</v>
      </c>
      <c r="D20" s="29">
        <v>71.61</v>
      </c>
      <c r="E20" s="29">
        <v>4439.7299999999996</v>
      </c>
      <c r="F20" s="29">
        <v>3936</v>
      </c>
      <c r="G20" s="30">
        <v>3.8999999999999998E-3</v>
      </c>
      <c r="H20" s="30">
        <v>0</v>
      </c>
      <c r="I20" s="30">
        <v>8.8200000000000001E-2</v>
      </c>
      <c r="J20" s="30">
        <v>1.6000000000000001E-3</v>
      </c>
      <c r="K20" s="30">
        <v>0.10580000000000001</v>
      </c>
      <c r="L20" s="30">
        <v>0.6915</v>
      </c>
      <c r="M20" s="30">
        <v>0.109</v>
      </c>
      <c r="N20" s="30">
        <v>0.71340000000000003</v>
      </c>
      <c r="O20" s="30">
        <v>4.6699999999999998E-2</v>
      </c>
      <c r="P20" s="30">
        <v>0.1668</v>
      </c>
      <c r="Q20" s="29">
        <v>172.07</v>
      </c>
      <c r="R20" s="25">
        <v>51418.14</v>
      </c>
      <c r="S20" s="30">
        <v>0.1103</v>
      </c>
      <c r="T20" s="30">
        <v>0.19389999999999999</v>
      </c>
      <c r="U20" s="30">
        <v>0.69579999999999997</v>
      </c>
      <c r="V20" s="26">
        <v>17.77</v>
      </c>
      <c r="W20" s="29">
        <v>29.39</v>
      </c>
      <c r="X20" s="25">
        <v>51760.94</v>
      </c>
      <c r="Y20" s="26">
        <v>147.16</v>
      </c>
      <c r="Z20" s="25">
        <v>104706.22</v>
      </c>
      <c r="AA20" s="30">
        <v>0.73229999999999995</v>
      </c>
      <c r="AB20" s="30">
        <v>0.20680000000000001</v>
      </c>
      <c r="AC20" s="30">
        <v>5.91E-2</v>
      </c>
      <c r="AD20" s="30">
        <v>1.8E-3</v>
      </c>
      <c r="AE20" s="30">
        <v>0.27839999999999998</v>
      </c>
      <c r="AF20" s="25">
        <v>104.71</v>
      </c>
      <c r="AG20" s="25">
        <v>2601.9299999999998</v>
      </c>
      <c r="AH20" s="25">
        <v>411.94</v>
      </c>
      <c r="AI20" s="25">
        <v>98720.2</v>
      </c>
      <c r="AJ20" s="28">
        <v>175</v>
      </c>
      <c r="AK20" s="33">
        <v>23897</v>
      </c>
      <c r="AL20" s="33">
        <v>36805</v>
      </c>
      <c r="AM20" s="26">
        <v>44.11</v>
      </c>
      <c r="AN20" s="26">
        <v>22.4</v>
      </c>
      <c r="AO20" s="26">
        <v>27.84</v>
      </c>
      <c r="AP20" s="26">
        <v>4.2</v>
      </c>
      <c r="AQ20" s="25">
        <v>0</v>
      </c>
      <c r="AR20" s="27">
        <v>0.84009999999999996</v>
      </c>
      <c r="AS20" s="25">
        <v>957.82</v>
      </c>
      <c r="AT20" s="25">
        <v>2146.06</v>
      </c>
      <c r="AU20" s="25">
        <v>5807.21</v>
      </c>
      <c r="AV20" s="25">
        <v>716.74</v>
      </c>
      <c r="AW20" s="25">
        <v>700.66</v>
      </c>
      <c r="AX20" s="25">
        <v>10328.5</v>
      </c>
      <c r="AY20" s="25">
        <v>6101.9</v>
      </c>
      <c r="AZ20" s="30">
        <v>0.59930000000000005</v>
      </c>
      <c r="BA20" s="25">
        <v>2606.2399999999998</v>
      </c>
      <c r="BB20" s="30">
        <v>0.25600000000000001</v>
      </c>
      <c r="BC20" s="25">
        <v>1473.39</v>
      </c>
      <c r="BD20" s="30">
        <v>0.1447</v>
      </c>
      <c r="BE20" s="25">
        <v>10181.530000000001</v>
      </c>
      <c r="BF20" s="25">
        <v>4697.97</v>
      </c>
      <c r="BG20" s="30">
        <v>2.0272000000000001</v>
      </c>
      <c r="BH20" s="30">
        <v>0.51480000000000004</v>
      </c>
      <c r="BI20" s="30">
        <v>0.23569999999999999</v>
      </c>
      <c r="BJ20" s="30">
        <v>0.2165</v>
      </c>
      <c r="BK20" s="30">
        <v>1.9900000000000001E-2</v>
      </c>
      <c r="BL20" s="30">
        <v>1.3100000000000001E-2</v>
      </c>
    </row>
    <row r="21" spans="1:64" ht="15" x14ac:dyDescent="0.25">
      <c r="A21" s="28" t="s">
        <v>284</v>
      </c>
      <c r="B21" s="28">
        <v>43521</v>
      </c>
      <c r="C21" s="28">
        <v>89</v>
      </c>
      <c r="D21" s="29">
        <v>28.08</v>
      </c>
      <c r="E21" s="29">
        <v>2499.1799999999998</v>
      </c>
      <c r="F21" s="29">
        <v>2757</v>
      </c>
      <c r="G21" s="30">
        <v>4.6699999999999998E-2</v>
      </c>
      <c r="H21" s="30">
        <v>4.0000000000000002E-4</v>
      </c>
      <c r="I21" s="30">
        <v>2.1600000000000001E-2</v>
      </c>
      <c r="J21" s="30">
        <v>2.5000000000000001E-3</v>
      </c>
      <c r="K21" s="30">
        <v>1.8700000000000001E-2</v>
      </c>
      <c r="L21" s="30">
        <v>0.87080000000000002</v>
      </c>
      <c r="M21" s="30">
        <v>3.9300000000000002E-2</v>
      </c>
      <c r="N21" s="30">
        <v>0.34060000000000001</v>
      </c>
      <c r="O21" s="30">
        <v>1.8100000000000002E-2</v>
      </c>
      <c r="P21" s="30">
        <v>0.16200000000000001</v>
      </c>
      <c r="Q21" s="29">
        <v>144.44999999999999</v>
      </c>
      <c r="R21" s="25">
        <v>55351.9</v>
      </c>
      <c r="S21" s="30">
        <v>0.40629999999999999</v>
      </c>
      <c r="T21" s="30">
        <v>0.1696</v>
      </c>
      <c r="U21" s="30">
        <v>0.42409999999999998</v>
      </c>
      <c r="V21" s="26">
        <v>15.76</v>
      </c>
      <c r="W21" s="29">
        <v>21</v>
      </c>
      <c r="X21" s="25">
        <v>74637.240000000005</v>
      </c>
      <c r="Y21" s="26">
        <v>117.14</v>
      </c>
      <c r="Z21" s="25">
        <v>202744.06</v>
      </c>
      <c r="AA21" s="30">
        <v>0.66279999999999994</v>
      </c>
      <c r="AB21" s="30">
        <v>0.28710000000000002</v>
      </c>
      <c r="AC21" s="30">
        <v>4.87E-2</v>
      </c>
      <c r="AD21" s="30">
        <v>1.5E-3</v>
      </c>
      <c r="AE21" s="30">
        <v>0.33750000000000002</v>
      </c>
      <c r="AF21" s="25">
        <v>202.74</v>
      </c>
      <c r="AG21" s="25">
        <v>6142.33</v>
      </c>
      <c r="AH21" s="25">
        <v>626.64</v>
      </c>
      <c r="AI21" s="25">
        <v>160910.29999999999</v>
      </c>
      <c r="AJ21" s="28">
        <v>450</v>
      </c>
      <c r="AK21" s="33">
        <v>25328</v>
      </c>
      <c r="AL21" s="33">
        <v>45038</v>
      </c>
      <c r="AM21" s="26">
        <v>59.41</v>
      </c>
      <c r="AN21" s="26">
        <v>28.58</v>
      </c>
      <c r="AO21" s="26">
        <v>29.16</v>
      </c>
      <c r="AP21" s="26">
        <v>4</v>
      </c>
      <c r="AQ21" s="25">
        <v>1267.18</v>
      </c>
      <c r="AR21" s="27">
        <v>1.5377000000000001</v>
      </c>
      <c r="AS21" s="25">
        <v>992.51</v>
      </c>
      <c r="AT21" s="25">
        <v>2502.48</v>
      </c>
      <c r="AU21" s="25">
        <v>6715.95</v>
      </c>
      <c r="AV21" s="25">
        <v>935.78</v>
      </c>
      <c r="AW21" s="25">
        <v>650.29999999999995</v>
      </c>
      <c r="AX21" s="25">
        <v>11797.02</v>
      </c>
      <c r="AY21" s="25">
        <v>3591.52</v>
      </c>
      <c r="AZ21" s="30">
        <v>0.31530000000000002</v>
      </c>
      <c r="BA21" s="25">
        <v>7001.59</v>
      </c>
      <c r="BB21" s="30">
        <v>0.61470000000000002</v>
      </c>
      <c r="BC21" s="25">
        <v>796.79</v>
      </c>
      <c r="BD21" s="30">
        <v>7.0000000000000007E-2</v>
      </c>
      <c r="BE21" s="25">
        <v>11389.89</v>
      </c>
      <c r="BF21" s="25">
        <v>3692.97</v>
      </c>
      <c r="BG21" s="30">
        <v>0.76749999999999996</v>
      </c>
      <c r="BH21" s="30">
        <v>0.59650000000000003</v>
      </c>
      <c r="BI21" s="30">
        <v>0.25369999999999998</v>
      </c>
      <c r="BJ21" s="30">
        <v>0.1036</v>
      </c>
      <c r="BK21" s="30">
        <v>2.7199999999999998E-2</v>
      </c>
      <c r="BL21" s="30">
        <v>1.9E-2</v>
      </c>
    </row>
    <row r="22" spans="1:64" ht="15" x14ac:dyDescent="0.25">
      <c r="A22" s="28" t="s">
        <v>285</v>
      </c>
      <c r="B22" s="28">
        <v>49171</v>
      </c>
      <c r="C22" s="28">
        <v>24</v>
      </c>
      <c r="D22" s="29">
        <v>124.46</v>
      </c>
      <c r="E22" s="29">
        <v>2986.95</v>
      </c>
      <c r="F22" s="29">
        <v>2892</v>
      </c>
      <c r="G22" s="30">
        <v>1.7000000000000001E-2</v>
      </c>
      <c r="H22" s="30">
        <v>0</v>
      </c>
      <c r="I22" s="30">
        <v>3.61E-2</v>
      </c>
      <c r="J22" s="30">
        <v>0</v>
      </c>
      <c r="K22" s="30">
        <v>9.1000000000000004E-3</v>
      </c>
      <c r="L22" s="30">
        <v>0.92459999999999998</v>
      </c>
      <c r="M22" s="30">
        <v>1.32E-2</v>
      </c>
      <c r="N22" s="30">
        <v>9.3700000000000006E-2</v>
      </c>
      <c r="O22" s="30">
        <v>4.7999999999999996E-3</v>
      </c>
      <c r="P22" s="30">
        <v>8.9499999999999996E-2</v>
      </c>
      <c r="Q22" s="29">
        <v>133.54</v>
      </c>
      <c r="R22" s="25">
        <v>68270.92</v>
      </c>
      <c r="S22" s="30">
        <v>0.14430000000000001</v>
      </c>
      <c r="T22" s="30">
        <v>0.28349999999999997</v>
      </c>
      <c r="U22" s="30">
        <v>0.57220000000000004</v>
      </c>
      <c r="V22" s="26">
        <v>19.8</v>
      </c>
      <c r="W22" s="29">
        <v>11.5</v>
      </c>
      <c r="X22" s="25">
        <v>99888.960000000006</v>
      </c>
      <c r="Y22" s="26">
        <v>259.73</v>
      </c>
      <c r="Z22" s="25">
        <v>199929.1</v>
      </c>
      <c r="AA22" s="30">
        <v>0.80889999999999995</v>
      </c>
      <c r="AB22" s="30">
        <v>0.1762</v>
      </c>
      <c r="AC22" s="30">
        <v>1.41E-2</v>
      </c>
      <c r="AD22" s="30">
        <v>8.0000000000000004E-4</v>
      </c>
      <c r="AE22" s="30">
        <v>0.1913</v>
      </c>
      <c r="AF22" s="25">
        <v>199.93</v>
      </c>
      <c r="AG22" s="25">
        <v>7641.5</v>
      </c>
      <c r="AH22" s="25">
        <v>963.66</v>
      </c>
      <c r="AI22" s="25">
        <v>226057.31</v>
      </c>
      <c r="AJ22" s="28">
        <v>554</v>
      </c>
      <c r="AK22" s="33">
        <v>46967</v>
      </c>
      <c r="AL22" s="33">
        <v>81544</v>
      </c>
      <c r="AM22" s="26">
        <v>69.48</v>
      </c>
      <c r="AN22" s="26">
        <v>37.42</v>
      </c>
      <c r="AO22" s="26">
        <v>39.26</v>
      </c>
      <c r="AP22" s="26">
        <v>5.6</v>
      </c>
      <c r="AQ22" s="25">
        <v>0</v>
      </c>
      <c r="AR22" s="27">
        <v>0.78580000000000005</v>
      </c>
      <c r="AS22" s="25">
        <v>1215.51</v>
      </c>
      <c r="AT22" s="25">
        <v>1921.58</v>
      </c>
      <c r="AU22" s="25">
        <v>6043.46</v>
      </c>
      <c r="AV22" s="25">
        <v>1272.32</v>
      </c>
      <c r="AW22" s="25">
        <v>494.28</v>
      </c>
      <c r="AX22" s="25">
        <v>10947.13</v>
      </c>
      <c r="AY22" s="25">
        <v>2897.74</v>
      </c>
      <c r="AZ22" s="30">
        <v>0.27800000000000002</v>
      </c>
      <c r="BA22" s="25">
        <v>7158.98</v>
      </c>
      <c r="BB22" s="30">
        <v>0.68669999999999998</v>
      </c>
      <c r="BC22" s="25">
        <v>368.27</v>
      </c>
      <c r="BD22" s="30">
        <v>3.5299999999999998E-2</v>
      </c>
      <c r="BE22" s="25">
        <v>10424.98</v>
      </c>
      <c r="BF22" s="25">
        <v>1184.1400000000001</v>
      </c>
      <c r="BG22" s="30">
        <v>0.15909999999999999</v>
      </c>
      <c r="BH22" s="30">
        <v>0.64990000000000003</v>
      </c>
      <c r="BI22" s="30">
        <v>0.20930000000000001</v>
      </c>
      <c r="BJ22" s="30">
        <v>8.6800000000000002E-2</v>
      </c>
      <c r="BK22" s="30">
        <v>3.5999999999999997E-2</v>
      </c>
      <c r="BL22" s="30">
        <v>1.8100000000000002E-2</v>
      </c>
    </row>
    <row r="23" spans="1:64" ht="15" x14ac:dyDescent="0.25">
      <c r="A23" s="28" t="s">
        <v>286</v>
      </c>
      <c r="B23" s="28">
        <v>48298</v>
      </c>
      <c r="C23" s="28">
        <v>27</v>
      </c>
      <c r="D23" s="29">
        <v>189.22</v>
      </c>
      <c r="E23" s="29">
        <v>5108.97</v>
      </c>
      <c r="F23" s="29">
        <v>5157</v>
      </c>
      <c r="G23" s="30">
        <v>1.01E-2</v>
      </c>
      <c r="H23" s="30">
        <v>0</v>
      </c>
      <c r="I23" s="30">
        <v>9.8699999999999996E-2</v>
      </c>
      <c r="J23" s="30">
        <v>1.8E-3</v>
      </c>
      <c r="K23" s="30">
        <v>3.1099999999999999E-2</v>
      </c>
      <c r="L23" s="30">
        <v>0.82550000000000001</v>
      </c>
      <c r="M23" s="30">
        <v>3.2800000000000003E-2</v>
      </c>
      <c r="N23" s="30">
        <v>0.40329999999999999</v>
      </c>
      <c r="O23" s="30">
        <v>7.6E-3</v>
      </c>
      <c r="P23" s="30">
        <v>0.14000000000000001</v>
      </c>
      <c r="Q23" s="29">
        <v>230.87</v>
      </c>
      <c r="R23" s="25">
        <v>50198.38</v>
      </c>
      <c r="S23" s="30">
        <v>0.37780000000000002</v>
      </c>
      <c r="T23" s="30">
        <v>0.19439999999999999</v>
      </c>
      <c r="U23" s="30">
        <v>0.42780000000000001</v>
      </c>
      <c r="V23" s="26">
        <v>17.48</v>
      </c>
      <c r="W23" s="29">
        <v>34.03</v>
      </c>
      <c r="X23" s="25">
        <v>58577.35</v>
      </c>
      <c r="Y23" s="26">
        <v>147.25</v>
      </c>
      <c r="Z23" s="25">
        <v>119449.72</v>
      </c>
      <c r="AA23" s="30">
        <v>0.72709999999999997</v>
      </c>
      <c r="AB23" s="30">
        <v>0.25269999999999998</v>
      </c>
      <c r="AC23" s="30">
        <v>1.9300000000000001E-2</v>
      </c>
      <c r="AD23" s="30">
        <v>8.9999999999999998E-4</v>
      </c>
      <c r="AE23" s="30">
        <v>0.27289999999999998</v>
      </c>
      <c r="AF23" s="25">
        <v>119.45</v>
      </c>
      <c r="AG23" s="25">
        <v>3818.1</v>
      </c>
      <c r="AH23" s="25">
        <v>513.91</v>
      </c>
      <c r="AI23" s="25">
        <v>124387.11</v>
      </c>
      <c r="AJ23" s="28">
        <v>316</v>
      </c>
      <c r="AK23" s="33">
        <v>28917</v>
      </c>
      <c r="AL23" s="33">
        <v>39754</v>
      </c>
      <c r="AM23" s="26">
        <v>56.7</v>
      </c>
      <c r="AN23" s="26">
        <v>29.92</v>
      </c>
      <c r="AO23" s="26">
        <v>35.85</v>
      </c>
      <c r="AP23" s="26">
        <v>6.4</v>
      </c>
      <c r="AQ23" s="25">
        <v>0</v>
      </c>
      <c r="AR23" s="27">
        <v>0.81320000000000003</v>
      </c>
      <c r="AS23" s="25">
        <v>972.07</v>
      </c>
      <c r="AT23" s="25">
        <v>1531.27</v>
      </c>
      <c r="AU23" s="25">
        <v>4767.6099999999997</v>
      </c>
      <c r="AV23" s="25">
        <v>873.11</v>
      </c>
      <c r="AW23" s="25">
        <v>97.31</v>
      </c>
      <c r="AX23" s="25">
        <v>8241.3799999999992</v>
      </c>
      <c r="AY23" s="25">
        <v>4026.38</v>
      </c>
      <c r="AZ23" s="30">
        <v>0.49170000000000003</v>
      </c>
      <c r="BA23" s="25">
        <v>3509.82</v>
      </c>
      <c r="BB23" s="30">
        <v>0.42859999999999998</v>
      </c>
      <c r="BC23" s="25">
        <v>652.29</v>
      </c>
      <c r="BD23" s="30">
        <v>7.9699999999999993E-2</v>
      </c>
      <c r="BE23" s="25">
        <v>8188.49</v>
      </c>
      <c r="BF23" s="25">
        <v>3322.91</v>
      </c>
      <c r="BG23" s="30">
        <v>1.0223</v>
      </c>
      <c r="BH23" s="30">
        <v>0.57089999999999996</v>
      </c>
      <c r="BI23" s="30">
        <v>0.2087</v>
      </c>
      <c r="BJ23" s="30">
        <v>0.1673</v>
      </c>
      <c r="BK23" s="30">
        <v>3.2800000000000003E-2</v>
      </c>
      <c r="BL23" s="30">
        <v>2.0299999999999999E-2</v>
      </c>
    </row>
    <row r="24" spans="1:64" ht="15" x14ac:dyDescent="0.25">
      <c r="A24" s="28" t="s">
        <v>287</v>
      </c>
      <c r="B24" s="28">
        <v>48124</v>
      </c>
      <c r="C24" s="28">
        <v>11</v>
      </c>
      <c r="D24" s="29">
        <v>343.26</v>
      </c>
      <c r="E24" s="29">
        <v>3775.88</v>
      </c>
      <c r="F24" s="29">
        <v>3781</v>
      </c>
      <c r="G24" s="30">
        <v>1.1299999999999999E-2</v>
      </c>
      <c r="H24" s="30">
        <v>0</v>
      </c>
      <c r="I24" s="30">
        <v>1.1599999999999999E-2</v>
      </c>
      <c r="J24" s="30">
        <v>1.6999999999999999E-3</v>
      </c>
      <c r="K24" s="30">
        <v>2.0199999999999999E-2</v>
      </c>
      <c r="L24" s="30">
        <v>0.93100000000000005</v>
      </c>
      <c r="M24" s="30">
        <v>2.4199999999999999E-2</v>
      </c>
      <c r="N24" s="30">
        <v>0.124</v>
      </c>
      <c r="O24" s="30">
        <v>4.7999999999999996E-3</v>
      </c>
      <c r="P24" s="30">
        <v>8.6499999999999994E-2</v>
      </c>
      <c r="Q24" s="29">
        <v>160.43</v>
      </c>
      <c r="R24" s="25">
        <v>62969</v>
      </c>
      <c r="S24" s="30">
        <v>0.16059999999999999</v>
      </c>
      <c r="T24" s="30">
        <v>0.16869999999999999</v>
      </c>
      <c r="U24" s="30">
        <v>0.67069999999999996</v>
      </c>
      <c r="V24" s="26">
        <v>19.02</v>
      </c>
      <c r="W24" s="29">
        <v>14.31</v>
      </c>
      <c r="X24" s="25">
        <v>91051</v>
      </c>
      <c r="Y24" s="26">
        <v>262.14</v>
      </c>
      <c r="Z24" s="25">
        <v>218834.45</v>
      </c>
      <c r="AA24" s="30">
        <v>0.82289999999999996</v>
      </c>
      <c r="AB24" s="30">
        <v>0.1075</v>
      </c>
      <c r="AC24" s="30">
        <v>6.9099999999999995E-2</v>
      </c>
      <c r="AD24" s="30">
        <v>4.0000000000000002E-4</v>
      </c>
      <c r="AE24" s="30">
        <v>0.17760000000000001</v>
      </c>
      <c r="AF24" s="25">
        <v>218.83</v>
      </c>
      <c r="AG24" s="25">
        <v>7858.19</v>
      </c>
      <c r="AH24" s="25">
        <v>893.78</v>
      </c>
      <c r="AI24" s="25">
        <v>251473.93</v>
      </c>
      <c r="AJ24" s="28">
        <v>581</v>
      </c>
      <c r="AK24" s="33">
        <v>48961</v>
      </c>
      <c r="AL24" s="33">
        <v>81879</v>
      </c>
      <c r="AM24" s="26">
        <v>61.41</v>
      </c>
      <c r="AN24" s="26">
        <v>32.69</v>
      </c>
      <c r="AO24" s="26">
        <v>44.05</v>
      </c>
      <c r="AP24" s="26">
        <v>4.2</v>
      </c>
      <c r="AQ24" s="25">
        <v>0</v>
      </c>
      <c r="AR24" s="27">
        <v>0.64159999999999995</v>
      </c>
      <c r="AS24" s="25">
        <v>1141.31</v>
      </c>
      <c r="AT24" s="25">
        <v>2069.9</v>
      </c>
      <c r="AU24" s="25">
        <v>6160.68</v>
      </c>
      <c r="AV24" s="25">
        <v>1495.61</v>
      </c>
      <c r="AW24" s="25">
        <v>35.64</v>
      </c>
      <c r="AX24" s="25">
        <v>10903.15</v>
      </c>
      <c r="AY24" s="25">
        <v>2654.55</v>
      </c>
      <c r="AZ24" s="30">
        <v>0.2727</v>
      </c>
      <c r="BA24" s="25">
        <v>6754.37</v>
      </c>
      <c r="BB24" s="30">
        <v>0.69379999999999997</v>
      </c>
      <c r="BC24" s="25">
        <v>326.69</v>
      </c>
      <c r="BD24" s="30">
        <v>3.3599999999999998E-2</v>
      </c>
      <c r="BE24" s="25">
        <v>9735.61</v>
      </c>
      <c r="BF24" s="25">
        <v>313.20999999999998</v>
      </c>
      <c r="BG24" s="30">
        <v>3.6299999999999999E-2</v>
      </c>
      <c r="BH24" s="30">
        <v>0.62060000000000004</v>
      </c>
      <c r="BI24" s="30">
        <v>0.19689999999999999</v>
      </c>
      <c r="BJ24" s="30">
        <v>0.11459999999999999</v>
      </c>
      <c r="BK24" s="30">
        <v>3.3000000000000002E-2</v>
      </c>
      <c r="BL24" s="30">
        <v>3.49E-2</v>
      </c>
    </row>
    <row r="25" spans="1:64" ht="15" x14ac:dyDescent="0.25">
      <c r="A25" s="28" t="s">
        <v>288</v>
      </c>
      <c r="B25" s="28">
        <v>48116</v>
      </c>
      <c r="C25" s="28">
        <v>21</v>
      </c>
      <c r="D25" s="29">
        <v>191.69</v>
      </c>
      <c r="E25" s="29">
        <v>4025.44</v>
      </c>
      <c r="F25" s="29">
        <v>3965</v>
      </c>
      <c r="G25" s="30">
        <v>2.64E-2</v>
      </c>
      <c r="H25" s="30">
        <v>0</v>
      </c>
      <c r="I25" s="30">
        <v>3.6200000000000003E-2</v>
      </c>
      <c r="J25" s="30">
        <v>0</v>
      </c>
      <c r="K25" s="30">
        <v>3.1E-2</v>
      </c>
      <c r="L25" s="30">
        <v>0.88500000000000001</v>
      </c>
      <c r="M25" s="30">
        <v>2.1399999999999999E-2</v>
      </c>
      <c r="N25" s="30">
        <v>6.7799999999999999E-2</v>
      </c>
      <c r="O25" s="30">
        <v>1.26E-2</v>
      </c>
      <c r="P25" s="30">
        <v>9.1800000000000007E-2</v>
      </c>
      <c r="Q25" s="29">
        <v>134.44999999999999</v>
      </c>
      <c r="R25" s="25">
        <v>57010.37</v>
      </c>
      <c r="S25" s="30">
        <v>0.67290000000000005</v>
      </c>
      <c r="T25" s="30">
        <v>0.16819999999999999</v>
      </c>
      <c r="U25" s="30">
        <v>0.15890000000000001</v>
      </c>
      <c r="V25" s="26">
        <v>20.82</v>
      </c>
      <c r="W25" s="29">
        <v>14.17</v>
      </c>
      <c r="X25" s="25">
        <v>83649.509999999995</v>
      </c>
      <c r="Y25" s="26">
        <v>281.3</v>
      </c>
      <c r="Z25" s="25">
        <v>193807.97</v>
      </c>
      <c r="AA25" s="30">
        <v>0.74080000000000001</v>
      </c>
      <c r="AB25" s="30">
        <v>0.2455</v>
      </c>
      <c r="AC25" s="30">
        <v>1.32E-2</v>
      </c>
      <c r="AD25" s="30">
        <v>5.0000000000000001E-4</v>
      </c>
      <c r="AE25" s="30">
        <v>0.25919999999999999</v>
      </c>
      <c r="AF25" s="25">
        <v>193.81</v>
      </c>
      <c r="AG25" s="25">
        <v>6881.15</v>
      </c>
      <c r="AH25" s="25">
        <v>713.53</v>
      </c>
      <c r="AI25" s="25">
        <v>227152.16</v>
      </c>
      <c r="AJ25" s="28">
        <v>556</v>
      </c>
      <c r="AK25" s="33">
        <v>55098</v>
      </c>
      <c r="AL25" s="33">
        <v>78332</v>
      </c>
      <c r="AM25" s="26">
        <v>52.32</v>
      </c>
      <c r="AN25" s="26">
        <v>35.44</v>
      </c>
      <c r="AO25" s="26">
        <v>34.770000000000003</v>
      </c>
      <c r="AP25" s="26">
        <v>5.8</v>
      </c>
      <c r="AQ25" s="25">
        <v>0</v>
      </c>
      <c r="AR25" s="27">
        <v>0.54049999999999998</v>
      </c>
      <c r="AS25" s="25">
        <v>751.03</v>
      </c>
      <c r="AT25" s="25">
        <v>1153.68</v>
      </c>
      <c r="AU25" s="25">
        <v>4362.78</v>
      </c>
      <c r="AV25" s="25">
        <v>627.54999999999995</v>
      </c>
      <c r="AW25" s="25">
        <v>286.64999999999998</v>
      </c>
      <c r="AX25" s="25">
        <v>7181.68</v>
      </c>
      <c r="AY25" s="25">
        <v>1712.14</v>
      </c>
      <c r="AZ25" s="30">
        <v>0.21929999999999999</v>
      </c>
      <c r="BA25" s="25">
        <v>5755.76</v>
      </c>
      <c r="BB25" s="30">
        <v>0.73729999999999996</v>
      </c>
      <c r="BC25" s="25">
        <v>339.09</v>
      </c>
      <c r="BD25" s="30">
        <v>4.3400000000000001E-2</v>
      </c>
      <c r="BE25" s="25">
        <v>7806.99</v>
      </c>
      <c r="BF25" s="25">
        <v>801.16</v>
      </c>
      <c r="BG25" s="30">
        <v>0.1298</v>
      </c>
      <c r="BH25" s="30">
        <v>0.57920000000000005</v>
      </c>
      <c r="BI25" s="30">
        <v>0.21060000000000001</v>
      </c>
      <c r="BJ25" s="30">
        <v>0.15060000000000001</v>
      </c>
      <c r="BK25" s="30">
        <v>3.6499999999999998E-2</v>
      </c>
      <c r="BL25" s="30">
        <v>2.3099999999999999E-2</v>
      </c>
    </row>
    <row r="26" spans="1:64" ht="15" x14ac:dyDescent="0.25">
      <c r="A26" s="28" t="s">
        <v>289</v>
      </c>
      <c r="B26" s="28">
        <v>46706</v>
      </c>
      <c r="C26" s="28">
        <v>52</v>
      </c>
      <c r="D26" s="29">
        <v>11.93</v>
      </c>
      <c r="E26" s="29">
        <v>620.17999999999995</v>
      </c>
      <c r="F26" s="29">
        <v>811</v>
      </c>
      <c r="G26" s="30">
        <v>6.1999999999999998E-3</v>
      </c>
      <c r="H26" s="30">
        <v>1.2999999999999999E-3</v>
      </c>
      <c r="I26" s="30">
        <v>9.7999999999999997E-3</v>
      </c>
      <c r="J26" s="30">
        <v>0</v>
      </c>
      <c r="K26" s="30">
        <v>9.1700000000000004E-2</v>
      </c>
      <c r="L26" s="30">
        <v>0.87119999999999997</v>
      </c>
      <c r="M26" s="30">
        <v>1.9800000000000002E-2</v>
      </c>
      <c r="N26" s="30">
        <v>0.30209999999999998</v>
      </c>
      <c r="O26" s="30">
        <v>0</v>
      </c>
      <c r="P26" s="30">
        <v>9.6000000000000002E-2</v>
      </c>
      <c r="Q26" s="29">
        <v>41.06</v>
      </c>
      <c r="R26" s="25">
        <v>53435.1</v>
      </c>
      <c r="S26" s="30">
        <v>0.19400000000000001</v>
      </c>
      <c r="T26" s="30">
        <v>0.14929999999999999</v>
      </c>
      <c r="U26" s="30">
        <v>0.65669999999999995</v>
      </c>
      <c r="V26" s="26">
        <v>17.88</v>
      </c>
      <c r="W26" s="29">
        <v>7.71</v>
      </c>
      <c r="X26" s="25">
        <v>65142.54</v>
      </c>
      <c r="Y26" s="26">
        <v>77.91</v>
      </c>
      <c r="Z26" s="25">
        <v>128139.81</v>
      </c>
      <c r="AA26" s="30">
        <v>0.80089999999999995</v>
      </c>
      <c r="AB26" s="30">
        <v>0.1666</v>
      </c>
      <c r="AC26" s="30">
        <v>3.04E-2</v>
      </c>
      <c r="AD26" s="30">
        <v>2.2000000000000001E-3</v>
      </c>
      <c r="AE26" s="30">
        <v>0.20030000000000001</v>
      </c>
      <c r="AF26" s="25">
        <v>128.13999999999999</v>
      </c>
      <c r="AG26" s="25">
        <v>4212.28</v>
      </c>
      <c r="AH26" s="25">
        <v>516.22</v>
      </c>
      <c r="AI26" s="25">
        <v>112748.64</v>
      </c>
      <c r="AJ26" s="28">
        <v>246</v>
      </c>
      <c r="AK26" s="33">
        <v>33925</v>
      </c>
      <c r="AL26" s="33">
        <v>47828</v>
      </c>
      <c r="AM26" s="26">
        <v>44.48</v>
      </c>
      <c r="AN26" s="26">
        <v>30.15</v>
      </c>
      <c r="AO26" s="26">
        <v>43.69</v>
      </c>
      <c r="AP26" s="26">
        <v>5</v>
      </c>
      <c r="AQ26" s="25">
        <v>1195.78</v>
      </c>
      <c r="AR26" s="27">
        <v>1.1109</v>
      </c>
      <c r="AS26" s="25">
        <v>1199.1199999999999</v>
      </c>
      <c r="AT26" s="25">
        <v>1603.76</v>
      </c>
      <c r="AU26" s="25">
        <v>5337.47</v>
      </c>
      <c r="AV26" s="25">
        <v>1203.29</v>
      </c>
      <c r="AW26" s="25">
        <v>92.6</v>
      </c>
      <c r="AX26" s="25">
        <v>9436.24</v>
      </c>
      <c r="AY26" s="25">
        <v>3968.98</v>
      </c>
      <c r="AZ26" s="30">
        <v>0.4027</v>
      </c>
      <c r="BA26" s="25">
        <v>5336.37</v>
      </c>
      <c r="BB26" s="30">
        <v>0.54149999999999998</v>
      </c>
      <c r="BC26" s="25">
        <v>549.54</v>
      </c>
      <c r="BD26" s="30">
        <v>5.5800000000000002E-2</v>
      </c>
      <c r="BE26" s="25">
        <v>9854.8799999999992</v>
      </c>
      <c r="BF26" s="25">
        <v>4538.8999999999996</v>
      </c>
      <c r="BG26" s="30">
        <v>1.2132000000000001</v>
      </c>
      <c r="BH26" s="30">
        <v>0.59199999999999997</v>
      </c>
      <c r="BI26" s="30">
        <v>0.186</v>
      </c>
      <c r="BJ26" s="30">
        <v>0.16550000000000001</v>
      </c>
      <c r="BK26" s="30">
        <v>3.3399999999999999E-2</v>
      </c>
      <c r="BL26" s="30">
        <v>2.3199999999999998E-2</v>
      </c>
    </row>
    <row r="27" spans="1:64" ht="15" x14ac:dyDescent="0.25">
      <c r="A27" s="28" t="s">
        <v>290</v>
      </c>
      <c r="B27" s="28">
        <v>43539</v>
      </c>
      <c r="C27" s="28">
        <v>9</v>
      </c>
      <c r="D27" s="29">
        <v>455</v>
      </c>
      <c r="E27" s="29">
        <v>4095.04</v>
      </c>
      <c r="F27" s="29">
        <v>3676</v>
      </c>
      <c r="G27" s="30">
        <v>8.3999999999999995E-3</v>
      </c>
      <c r="H27" s="30">
        <v>0</v>
      </c>
      <c r="I27" s="30">
        <v>0.1201</v>
      </c>
      <c r="J27" s="30">
        <v>4.0000000000000001E-3</v>
      </c>
      <c r="K27" s="30">
        <v>8.3999999999999995E-3</v>
      </c>
      <c r="L27" s="30">
        <v>0.82640000000000002</v>
      </c>
      <c r="M27" s="30">
        <v>3.27E-2</v>
      </c>
      <c r="N27" s="30">
        <v>0.70650000000000002</v>
      </c>
      <c r="O27" s="30">
        <v>6.0000000000000001E-3</v>
      </c>
      <c r="P27" s="30">
        <v>0.15390000000000001</v>
      </c>
      <c r="Q27" s="29">
        <v>177.69</v>
      </c>
      <c r="R27" s="25">
        <v>57857.42</v>
      </c>
      <c r="S27" s="30">
        <v>0.18179999999999999</v>
      </c>
      <c r="T27" s="30">
        <v>0.1958</v>
      </c>
      <c r="U27" s="30">
        <v>0.62239999999999995</v>
      </c>
      <c r="V27" s="26">
        <v>17.190000000000001</v>
      </c>
      <c r="W27" s="29">
        <v>43</v>
      </c>
      <c r="X27" s="25">
        <v>48612.79</v>
      </c>
      <c r="Y27" s="26">
        <v>95.23</v>
      </c>
      <c r="Z27" s="25">
        <v>97876.3</v>
      </c>
      <c r="AA27" s="30">
        <v>0.75639999999999996</v>
      </c>
      <c r="AB27" s="30">
        <v>0.21920000000000001</v>
      </c>
      <c r="AC27" s="30">
        <v>2.3099999999999999E-2</v>
      </c>
      <c r="AD27" s="30">
        <v>1.2999999999999999E-3</v>
      </c>
      <c r="AE27" s="30">
        <v>0.24429999999999999</v>
      </c>
      <c r="AF27" s="25">
        <v>97.88</v>
      </c>
      <c r="AG27" s="25">
        <v>3009.84</v>
      </c>
      <c r="AH27" s="25">
        <v>459.77</v>
      </c>
      <c r="AI27" s="25">
        <v>99391.55</v>
      </c>
      <c r="AJ27" s="28">
        <v>179</v>
      </c>
      <c r="AK27" s="33">
        <v>24583</v>
      </c>
      <c r="AL27" s="33">
        <v>33462</v>
      </c>
      <c r="AM27" s="26">
        <v>51.55</v>
      </c>
      <c r="AN27" s="26">
        <v>28.79</v>
      </c>
      <c r="AO27" s="26">
        <v>35.22</v>
      </c>
      <c r="AP27" s="26">
        <v>4.3</v>
      </c>
      <c r="AQ27" s="25">
        <v>0</v>
      </c>
      <c r="AR27" s="27">
        <v>1.1238999999999999</v>
      </c>
      <c r="AS27" s="25">
        <v>1137.99</v>
      </c>
      <c r="AT27" s="25">
        <v>1957.57</v>
      </c>
      <c r="AU27" s="25">
        <v>6548.4</v>
      </c>
      <c r="AV27" s="25">
        <v>1061.6600000000001</v>
      </c>
      <c r="AW27" s="25">
        <v>563.75</v>
      </c>
      <c r="AX27" s="25">
        <v>11269.37</v>
      </c>
      <c r="AY27" s="25">
        <v>6259.22</v>
      </c>
      <c r="AZ27" s="30">
        <v>0.54920000000000002</v>
      </c>
      <c r="BA27" s="25">
        <v>2928.43</v>
      </c>
      <c r="BB27" s="30">
        <v>0.25700000000000001</v>
      </c>
      <c r="BC27" s="25">
        <v>2208.92</v>
      </c>
      <c r="BD27" s="30">
        <v>0.1938</v>
      </c>
      <c r="BE27" s="25">
        <v>11396.57</v>
      </c>
      <c r="BF27" s="25">
        <v>4487.83</v>
      </c>
      <c r="BG27" s="30">
        <v>2.2810999999999999</v>
      </c>
      <c r="BH27" s="30">
        <v>0.57669999999999999</v>
      </c>
      <c r="BI27" s="30">
        <v>0.2034</v>
      </c>
      <c r="BJ27" s="30">
        <v>0.187</v>
      </c>
      <c r="BK27" s="30">
        <v>2.1700000000000001E-2</v>
      </c>
      <c r="BL27" s="30">
        <v>1.1299999999999999E-2</v>
      </c>
    </row>
    <row r="28" spans="1:64" ht="15" x14ac:dyDescent="0.25">
      <c r="A28" s="28" t="s">
        <v>291</v>
      </c>
      <c r="B28" s="28">
        <v>45203</v>
      </c>
      <c r="C28" s="28">
        <v>125</v>
      </c>
      <c r="D28" s="29">
        <v>8.61</v>
      </c>
      <c r="E28" s="29">
        <v>1076.51</v>
      </c>
      <c r="F28" s="29">
        <v>1132</v>
      </c>
      <c r="G28" s="30">
        <v>5.3E-3</v>
      </c>
      <c r="H28" s="30">
        <v>0</v>
      </c>
      <c r="I28" s="30">
        <v>8.9999999999999998E-4</v>
      </c>
      <c r="J28" s="30">
        <v>8.9999999999999998E-4</v>
      </c>
      <c r="K28" s="30">
        <v>1.8E-3</v>
      </c>
      <c r="L28" s="30">
        <v>0.96909999999999996</v>
      </c>
      <c r="M28" s="30">
        <v>2.1999999999999999E-2</v>
      </c>
      <c r="N28" s="30">
        <v>0.41610000000000003</v>
      </c>
      <c r="O28" s="30">
        <v>0</v>
      </c>
      <c r="P28" s="30">
        <v>0.1273</v>
      </c>
      <c r="Q28" s="29">
        <v>50.22</v>
      </c>
      <c r="R28" s="25">
        <v>45288.36</v>
      </c>
      <c r="S28" s="30">
        <v>0.1711</v>
      </c>
      <c r="T28" s="30">
        <v>9.2100000000000001E-2</v>
      </c>
      <c r="U28" s="30">
        <v>0.73680000000000001</v>
      </c>
      <c r="V28" s="26">
        <v>17.420000000000002</v>
      </c>
      <c r="W28" s="29">
        <v>8.33</v>
      </c>
      <c r="X28" s="25">
        <v>69636.56</v>
      </c>
      <c r="Y28" s="26">
        <v>124.44</v>
      </c>
      <c r="Z28" s="25">
        <v>121288</v>
      </c>
      <c r="AA28" s="30">
        <v>0.63260000000000005</v>
      </c>
      <c r="AB28" s="30">
        <v>0.1242</v>
      </c>
      <c r="AC28" s="30">
        <v>0.2422</v>
      </c>
      <c r="AD28" s="30">
        <v>8.9999999999999998E-4</v>
      </c>
      <c r="AE28" s="30">
        <v>0.3674</v>
      </c>
      <c r="AF28" s="25">
        <v>121.29</v>
      </c>
      <c r="AG28" s="25">
        <v>3316.85</v>
      </c>
      <c r="AH28" s="25">
        <v>317.19</v>
      </c>
      <c r="AI28" s="25">
        <v>91310.03</v>
      </c>
      <c r="AJ28" s="28">
        <v>127</v>
      </c>
      <c r="AK28" s="33">
        <v>25788</v>
      </c>
      <c r="AL28" s="33">
        <v>36709</v>
      </c>
      <c r="AM28" s="26">
        <v>41.9</v>
      </c>
      <c r="AN28" s="26">
        <v>21.8</v>
      </c>
      <c r="AO28" s="26">
        <v>27.11</v>
      </c>
      <c r="AP28" s="26">
        <v>3.9</v>
      </c>
      <c r="AQ28" s="25">
        <v>2.09</v>
      </c>
      <c r="AR28" s="27">
        <v>0.66259999999999997</v>
      </c>
      <c r="AS28" s="25">
        <v>1361.75</v>
      </c>
      <c r="AT28" s="25">
        <v>1810.85</v>
      </c>
      <c r="AU28" s="25">
        <v>5254.23</v>
      </c>
      <c r="AV28" s="25">
        <v>758.79</v>
      </c>
      <c r="AW28" s="25">
        <v>164.01</v>
      </c>
      <c r="AX28" s="25">
        <v>9349.6200000000008</v>
      </c>
      <c r="AY28" s="25">
        <v>5129.2700000000004</v>
      </c>
      <c r="AZ28" s="30">
        <v>0.55279999999999996</v>
      </c>
      <c r="BA28" s="25">
        <v>2924.35</v>
      </c>
      <c r="BB28" s="30">
        <v>0.31509999999999999</v>
      </c>
      <c r="BC28" s="25">
        <v>1225.8399999999999</v>
      </c>
      <c r="BD28" s="30">
        <v>0.1321</v>
      </c>
      <c r="BE28" s="25">
        <v>9279.4599999999991</v>
      </c>
      <c r="BF28" s="25">
        <v>5710.97</v>
      </c>
      <c r="BG28" s="30">
        <v>2.0434000000000001</v>
      </c>
      <c r="BH28" s="30">
        <v>0.5272</v>
      </c>
      <c r="BI28" s="30">
        <v>0.2319</v>
      </c>
      <c r="BJ28" s="30">
        <v>0.16980000000000001</v>
      </c>
      <c r="BK28" s="30">
        <v>4.8800000000000003E-2</v>
      </c>
      <c r="BL28" s="30">
        <v>2.23E-2</v>
      </c>
    </row>
    <row r="29" spans="1:64" ht="15" x14ac:dyDescent="0.25">
      <c r="A29" s="28" t="s">
        <v>292</v>
      </c>
      <c r="B29" s="28">
        <v>46300</v>
      </c>
      <c r="C29" s="28">
        <v>26</v>
      </c>
      <c r="D29" s="29">
        <v>76.7</v>
      </c>
      <c r="E29" s="29">
        <v>1994.3</v>
      </c>
      <c r="F29" s="29">
        <v>2114</v>
      </c>
      <c r="G29" s="30">
        <v>8.0999999999999996E-3</v>
      </c>
      <c r="H29" s="30">
        <v>0</v>
      </c>
      <c r="I29" s="30">
        <v>2.53E-2</v>
      </c>
      <c r="J29" s="30">
        <v>2.0999999999999999E-3</v>
      </c>
      <c r="K29" s="30">
        <v>2.2599999999999999E-2</v>
      </c>
      <c r="L29" s="30">
        <v>0.89219999999999999</v>
      </c>
      <c r="M29" s="30">
        <v>4.9700000000000001E-2</v>
      </c>
      <c r="N29" s="30">
        <v>0.44040000000000001</v>
      </c>
      <c r="O29" s="30">
        <v>4.7000000000000002E-3</v>
      </c>
      <c r="P29" s="30">
        <v>0.13669999999999999</v>
      </c>
      <c r="Q29" s="29">
        <v>85.92</v>
      </c>
      <c r="R29" s="25">
        <v>51344.79</v>
      </c>
      <c r="S29" s="30">
        <v>0.58440000000000003</v>
      </c>
      <c r="T29" s="30">
        <v>0.1883</v>
      </c>
      <c r="U29" s="30">
        <v>0.2273</v>
      </c>
      <c r="V29" s="26">
        <v>19.32</v>
      </c>
      <c r="W29" s="29">
        <v>15.5</v>
      </c>
      <c r="X29" s="25">
        <v>67289.679999999993</v>
      </c>
      <c r="Y29" s="26">
        <v>123.94</v>
      </c>
      <c r="Z29" s="25">
        <v>111144.93</v>
      </c>
      <c r="AA29" s="30">
        <v>0.67910000000000004</v>
      </c>
      <c r="AB29" s="30">
        <v>0.27889999999999998</v>
      </c>
      <c r="AC29" s="30">
        <v>4.0399999999999998E-2</v>
      </c>
      <c r="AD29" s="30">
        <v>1.5E-3</v>
      </c>
      <c r="AE29" s="30">
        <v>0.3216</v>
      </c>
      <c r="AF29" s="25">
        <v>111.14</v>
      </c>
      <c r="AG29" s="25">
        <v>3508.23</v>
      </c>
      <c r="AH29" s="25">
        <v>289.45999999999998</v>
      </c>
      <c r="AI29" s="25">
        <v>123462.83</v>
      </c>
      <c r="AJ29" s="28">
        <v>307</v>
      </c>
      <c r="AK29" s="33">
        <v>32404</v>
      </c>
      <c r="AL29" s="33">
        <v>49284</v>
      </c>
      <c r="AM29" s="26">
        <v>52.3</v>
      </c>
      <c r="AN29" s="26">
        <v>26.37</v>
      </c>
      <c r="AO29" s="26">
        <v>41.09</v>
      </c>
      <c r="AP29" s="26">
        <v>4.3</v>
      </c>
      <c r="AQ29" s="25">
        <v>0</v>
      </c>
      <c r="AR29" s="27">
        <v>0.62690000000000001</v>
      </c>
      <c r="AS29" s="25">
        <v>1013.46</v>
      </c>
      <c r="AT29" s="25">
        <v>1532.76</v>
      </c>
      <c r="AU29" s="25">
        <v>4739</v>
      </c>
      <c r="AV29" s="25">
        <v>476.69</v>
      </c>
      <c r="AW29" s="25">
        <v>171.86</v>
      </c>
      <c r="AX29" s="25">
        <v>7933.78</v>
      </c>
      <c r="AY29" s="25">
        <v>4145.87</v>
      </c>
      <c r="AZ29" s="30">
        <v>0.47899999999999998</v>
      </c>
      <c r="BA29" s="25">
        <v>3962.97</v>
      </c>
      <c r="BB29" s="30">
        <v>0.45789999999999997</v>
      </c>
      <c r="BC29" s="25">
        <v>546.27</v>
      </c>
      <c r="BD29" s="30">
        <v>6.3100000000000003E-2</v>
      </c>
      <c r="BE29" s="25">
        <v>8655.11</v>
      </c>
      <c r="BF29" s="25">
        <v>4052.58</v>
      </c>
      <c r="BG29" s="30">
        <v>1.123</v>
      </c>
      <c r="BH29" s="30">
        <v>0.55689999999999995</v>
      </c>
      <c r="BI29" s="30">
        <v>0.20699999999999999</v>
      </c>
      <c r="BJ29" s="30">
        <v>0.1993</v>
      </c>
      <c r="BK29" s="30">
        <v>2.7799999999999998E-2</v>
      </c>
      <c r="BL29" s="30">
        <v>8.8999999999999999E-3</v>
      </c>
    </row>
    <row r="30" spans="1:64" ht="15" x14ac:dyDescent="0.25">
      <c r="A30" s="28" t="s">
        <v>293</v>
      </c>
      <c r="B30" s="28">
        <v>45765</v>
      </c>
      <c r="C30" s="28">
        <v>46</v>
      </c>
      <c r="D30" s="29">
        <v>40.770000000000003</v>
      </c>
      <c r="E30" s="29">
        <v>1875.22</v>
      </c>
      <c r="F30" s="29">
        <v>1889</v>
      </c>
      <c r="G30" s="30">
        <v>1.1900000000000001E-2</v>
      </c>
      <c r="H30" s="30">
        <v>5.0000000000000001E-4</v>
      </c>
      <c r="I30" s="30">
        <v>3.4500000000000003E-2</v>
      </c>
      <c r="J30" s="30">
        <v>5.0000000000000001E-4</v>
      </c>
      <c r="K30" s="30">
        <v>3.3700000000000001E-2</v>
      </c>
      <c r="L30" s="30">
        <v>0.89810000000000001</v>
      </c>
      <c r="M30" s="30">
        <v>2.0799999999999999E-2</v>
      </c>
      <c r="N30" s="30">
        <v>0.45689999999999997</v>
      </c>
      <c r="O30" s="30">
        <v>0</v>
      </c>
      <c r="P30" s="30">
        <v>9.5100000000000004E-2</v>
      </c>
      <c r="Q30" s="29">
        <v>75.09</v>
      </c>
      <c r="R30" s="25">
        <v>55678.879999999997</v>
      </c>
      <c r="S30" s="30">
        <v>0.23530000000000001</v>
      </c>
      <c r="T30" s="30">
        <v>0.1681</v>
      </c>
      <c r="U30" s="30">
        <v>0.59660000000000002</v>
      </c>
      <c r="V30" s="26">
        <v>21.69</v>
      </c>
      <c r="W30" s="29">
        <v>13</v>
      </c>
      <c r="X30" s="25">
        <v>75642.23</v>
      </c>
      <c r="Y30" s="26">
        <v>137.47999999999999</v>
      </c>
      <c r="Z30" s="25">
        <v>122732.13</v>
      </c>
      <c r="AA30" s="30">
        <v>0.64849999999999997</v>
      </c>
      <c r="AB30" s="30">
        <v>0.26300000000000001</v>
      </c>
      <c r="AC30" s="30">
        <v>8.6999999999999994E-2</v>
      </c>
      <c r="AD30" s="30">
        <v>1.5E-3</v>
      </c>
      <c r="AE30" s="30">
        <v>0.3528</v>
      </c>
      <c r="AF30" s="25">
        <v>122.73</v>
      </c>
      <c r="AG30" s="25">
        <v>4003.51</v>
      </c>
      <c r="AH30" s="25">
        <v>430.74</v>
      </c>
      <c r="AI30" s="25">
        <v>155137.70000000001</v>
      </c>
      <c r="AJ30" s="28">
        <v>431</v>
      </c>
      <c r="AK30" s="33">
        <v>31268</v>
      </c>
      <c r="AL30" s="33">
        <v>44493</v>
      </c>
      <c r="AM30" s="26">
        <v>32.619999999999997</v>
      </c>
      <c r="AN30" s="26">
        <v>32.619999999999997</v>
      </c>
      <c r="AO30" s="26">
        <v>32.619999999999997</v>
      </c>
      <c r="AP30" s="26">
        <v>6.15</v>
      </c>
      <c r="AQ30" s="25">
        <v>0</v>
      </c>
      <c r="AR30" s="27">
        <v>0.86760000000000004</v>
      </c>
      <c r="AS30" s="25">
        <v>1062.28</v>
      </c>
      <c r="AT30" s="25">
        <v>2424.9299999999998</v>
      </c>
      <c r="AU30" s="25">
        <v>5303.77</v>
      </c>
      <c r="AV30" s="25">
        <v>860.92</v>
      </c>
      <c r="AW30" s="25">
        <v>124.22</v>
      </c>
      <c r="AX30" s="25">
        <v>9776.1299999999992</v>
      </c>
      <c r="AY30" s="25">
        <v>3642.81</v>
      </c>
      <c r="AZ30" s="30">
        <v>0.42470000000000002</v>
      </c>
      <c r="BA30" s="25">
        <v>4214.54</v>
      </c>
      <c r="BB30" s="30">
        <v>0.4914</v>
      </c>
      <c r="BC30" s="25">
        <v>719.16</v>
      </c>
      <c r="BD30" s="30">
        <v>8.3900000000000002E-2</v>
      </c>
      <c r="BE30" s="25">
        <v>8576.52</v>
      </c>
      <c r="BF30" s="25">
        <v>2004.51</v>
      </c>
      <c r="BG30" s="30">
        <v>0.62239999999999995</v>
      </c>
      <c r="BH30" s="30">
        <v>0.59230000000000005</v>
      </c>
      <c r="BI30" s="30">
        <v>0.1925</v>
      </c>
      <c r="BJ30" s="30">
        <v>0.1605</v>
      </c>
      <c r="BK30" s="30">
        <v>3.2800000000000003E-2</v>
      </c>
      <c r="BL30" s="30">
        <v>2.1899999999999999E-2</v>
      </c>
    </row>
    <row r="31" spans="1:64" ht="15" x14ac:dyDescent="0.25">
      <c r="A31" s="28" t="s">
        <v>294</v>
      </c>
      <c r="B31" s="28">
        <v>43547</v>
      </c>
      <c r="C31" s="28">
        <v>5</v>
      </c>
      <c r="D31" s="29">
        <v>511.06</v>
      </c>
      <c r="E31" s="29">
        <v>2555.31</v>
      </c>
      <c r="F31" s="29">
        <v>2453</v>
      </c>
      <c r="G31" s="30">
        <v>1.6299999999999999E-2</v>
      </c>
      <c r="H31" s="30">
        <v>4.0000000000000002E-4</v>
      </c>
      <c r="I31" s="30">
        <v>5.1999999999999998E-3</v>
      </c>
      <c r="J31" s="30">
        <v>2E-3</v>
      </c>
      <c r="K31" s="30">
        <v>1.52E-2</v>
      </c>
      <c r="L31" s="30">
        <v>0.93789999999999996</v>
      </c>
      <c r="M31" s="30">
        <v>2.3E-2</v>
      </c>
      <c r="N31" s="30">
        <v>9.5799999999999996E-2</v>
      </c>
      <c r="O31" s="30">
        <v>6.8999999999999999E-3</v>
      </c>
      <c r="P31" s="30">
        <v>0.111</v>
      </c>
      <c r="Q31" s="29">
        <v>117.5</v>
      </c>
      <c r="R31" s="25">
        <v>70635.83</v>
      </c>
      <c r="S31" s="30">
        <v>0.26419999999999999</v>
      </c>
      <c r="T31" s="30">
        <v>0.20130000000000001</v>
      </c>
      <c r="U31" s="30">
        <v>0.53459999999999996</v>
      </c>
      <c r="V31" s="26">
        <v>18.59</v>
      </c>
      <c r="W31" s="29">
        <v>14</v>
      </c>
      <c r="X31" s="25">
        <v>96972.64</v>
      </c>
      <c r="Y31" s="26">
        <v>182.52</v>
      </c>
      <c r="Z31" s="25">
        <v>195192.58</v>
      </c>
      <c r="AA31" s="30">
        <v>0.96299999999999997</v>
      </c>
      <c r="AB31" s="30">
        <v>2.5000000000000001E-2</v>
      </c>
      <c r="AC31" s="30">
        <v>1.14E-2</v>
      </c>
      <c r="AD31" s="30">
        <v>6.9999999999999999E-4</v>
      </c>
      <c r="AE31" s="30">
        <v>3.7100000000000001E-2</v>
      </c>
      <c r="AF31" s="25">
        <v>195.19</v>
      </c>
      <c r="AG31" s="25">
        <v>9909.19</v>
      </c>
      <c r="AH31" s="25">
        <v>1336.18</v>
      </c>
      <c r="AI31" s="25">
        <v>221581.33</v>
      </c>
      <c r="AJ31" s="28">
        <v>546</v>
      </c>
      <c r="AK31" s="33">
        <v>53082</v>
      </c>
      <c r="AL31" s="33">
        <v>85419</v>
      </c>
      <c r="AM31" s="26">
        <v>111.91</v>
      </c>
      <c r="AN31" s="26">
        <v>49.87</v>
      </c>
      <c r="AO31" s="26">
        <v>56</v>
      </c>
      <c r="AP31" s="26">
        <v>4.6100000000000003</v>
      </c>
      <c r="AQ31" s="25">
        <v>0</v>
      </c>
      <c r="AR31" s="27">
        <v>0.75080000000000002</v>
      </c>
      <c r="AS31" s="25">
        <v>1522.23</v>
      </c>
      <c r="AT31" s="25">
        <v>1971.54</v>
      </c>
      <c r="AU31" s="25">
        <v>6324.07</v>
      </c>
      <c r="AV31" s="25">
        <v>1578.8</v>
      </c>
      <c r="AW31" s="25">
        <v>161.03</v>
      </c>
      <c r="AX31" s="25">
        <v>11557.67</v>
      </c>
      <c r="AY31" s="25">
        <v>2910.34</v>
      </c>
      <c r="AZ31" s="30">
        <v>0.24729999999999999</v>
      </c>
      <c r="BA31" s="25">
        <v>8486.2099999999991</v>
      </c>
      <c r="BB31" s="30">
        <v>0.72099999999999997</v>
      </c>
      <c r="BC31" s="25">
        <v>373.56</v>
      </c>
      <c r="BD31" s="30">
        <v>3.1699999999999999E-2</v>
      </c>
      <c r="BE31" s="25">
        <v>11770.1</v>
      </c>
      <c r="BF31" s="25">
        <v>1538.7</v>
      </c>
      <c r="BG31" s="30">
        <v>0.16589999999999999</v>
      </c>
      <c r="BH31" s="30">
        <v>0.64959999999999996</v>
      </c>
      <c r="BI31" s="30">
        <v>0.21429999999999999</v>
      </c>
      <c r="BJ31" s="30">
        <v>8.72E-2</v>
      </c>
      <c r="BK31" s="30">
        <v>4.1399999999999999E-2</v>
      </c>
      <c r="BL31" s="30">
        <v>7.6E-3</v>
      </c>
    </row>
    <row r="32" spans="1:64" ht="15" x14ac:dyDescent="0.25">
      <c r="A32" s="28" t="s">
        <v>295</v>
      </c>
      <c r="B32" s="28">
        <v>43554</v>
      </c>
      <c r="C32" s="28">
        <v>5</v>
      </c>
      <c r="D32" s="29">
        <v>293.73</v>
      </c>
      <c r="E32" s="29">
        <v>1468.66</v>
      </c>
      <c r="F32" s="29">
        <v>1551</v>
      </c>
      <c r="G32" s="30">
        <v>0.11990000000000001</v>
      </c>
      <c r="H32" s="30">
        <v>5.9999999999999995E-4</v>
      </c>
      <c r="I32" s="30">
        <v>0.21529999999999999</v>
      </c>
      <c r="J32" s="30">
        <v>0</v>
      </c>
      <c r="K32" s="30">
        <v>1.6299999999999999E-2</v>
      </c>
      <c r="L32" s="30">
        <v>0.61170000000000002</v>
      </c>
      <c r="M32" s="30">
        <v>3.6200000000000003E-2</v>
      </c>
      <c r="N32" s="30">
        <v>0.1012</v>
      </c>
      <c r="O32" s="30">
        <v>2.64E-2</v>
      </c>
      <c r="P32" s="30">
        <v>0.1249</v>
      </c>
      <c r="Q32" s="29">
        <v>86.73</v>
      </c>
      <c r="R32" s="25">
        <v>80203.48</v>
      </c>
      <c r="S32" s="30">
        <v>0.1852</v>
      </c>
      <c r="T32" s="30">
        <v>0.19259999999999999</v>
      </c>
      <c r="U32" s="30">
        <v>0.62219999999999998</v>
      </c>
      <c r="V32" s="26">
        <v>13.43</v>
      </c>
      <c r="W32" s="29">
        <v>12</v>
      </c>
      <c r="X32" s="25">
        <v>103869</v>
      </c>
      <c r="Y32" s="26">
        <v>122.39</v>
      </c>
      <c r="Z32" s="25">
        <v>490432.17</v>
      </c>
      <c r="AA32" s="30">
        <v>0.47289999999999999</v>
      </c>
      <c r="AB32" s="30">
        <v>0.51249999999999996</v>
      </c>
      <c r="AC32" s="30">
        <v>1.38E-2</v>
      </c>
      <c r="AD32" s="30">
        <v>8.0000000000000004E-4</v>
      </c>
      <c r="AE32" s="30">
        <v>0.52710000000000001</v>
      </c>
      <c r="AF32" s="25">
        <v>490.43</v>
      </c>
      <c r="AG32" s="25">
        <v>19184.53</v>
      </c>
      <c r="AH32" s="25">
        <v>1350.84</v>
      </c>
      <c r="AI32" s="25">
        <v>556459.59</v>
      </c>
      <c r="AJ32" s="28">
        <v>608</v>
      </c>
      <c r="AK32" s="33">
        <v>47331</v>
      </c>
      <c r="AL32" s="33">
        <v>101351</v>
      </c>
      <c r="AM32" s="26">
        <v>79.3</v>
      </c>
      <c r="AN32" s="26">
        <v>34.58</v>
      </c>
      <c r="AO32" s="26">
        <v>42.16</v>
      </c>
      <c r="AP32" s="26">
        <v>6.8</v>
      </c>
      <c r="AQ32" s="25">
        <v>0</v>
      </c>
      <c r="AR32" s="27">
        <v>0.5373</v>
      </c>
      <c r="AS32" s="25">
        <v>2621.98</v>
      </c>
      <c r="AT32" s="25">
        <v>4052.89</v>
      </c>
      <c r="AU32" s="25">
        <v>10538.94</v>
      </c>
      <c r="AV32" s="25">
        <v>2093.5500000000002</v>
      </c>
      <c r="AW32" s="25">
        <v>343.3</v>
      </c>
      <c r="AX32" s="25">
        <v>19650.66</v>
      </c>
      <c r="AY32" s="25">
        <v>4317.96</v>
      </c>
      <c r="AZ32" s="30">
        <v>0.21820000000000001</v>
      </c>
      <c r="BA32" s="25">
        <v>14984.68</v>
      </c>
      <c r="BB32" s="30">
        <v>0.7571</v>
      </c>
      <c r="BC32" s="25">
        <v>488.39</v>
      </c>
      <c r="BD32" s="30">
        <v>2.47E-2</v>
      </c>
      <c r="BE32" s="25">
        <v>19791.03</v>
      </c>
      <c r="BF32" s="25">
        <v>1093.29</v>
      </c>
      <c r="BG32" s="30">
        <v>7.1099999999999997E-2</v>
      </c>
      <c r="BH32" s="30">
        <v>0.57699999999999996</v>
      </c>
      <c r="BI32" s="30">
        <v>0.2253</v>
      </c>
      <c r="BJ32" s="30">
        <v>0.1532</v>
      </c>
      <c r="BK32" s="30">
        <v>2.5700000000000001E-2</v>
      </c>
      <c r="BL32" s="30">
        <v>1.8800000000000001E-2</v>
      </c>
    </row>
    <row r="33" spans="1:64" ht="15" x14ac:dyDescent="0.25">
      <c r="A33" s="28" t="s">
        <v>296</v>
      </c>
      <c r="B33" s="28">
        <v>46425</v>
      </c>
      <c r="C33" s="28">
        <v>112</v>
      </c>
      <c r="D33" s="29">
        <v>19.41</v>
      </c>
      <c r="E33" s="29">
        <v>2173.87</v>
      </c>
      <c r="F33" s="29">
        <v>2064</v>
      </c>
      <c r="G33" s="30">
        <v>3.3999999999999998E-3</v>
      </c>
      <c r="H33" s="30">
        <v>0</v>
      </c>
      <c r="I33" s="30">
        <v>1.1000000000000001E-3</v>
      </c>
      <c r="J33" s="30">
        <v>3.8999999999999998E-3</v>
      </c>
      <c r="K33" s="30">
        <v>2.3999999999999998E-3</v>
      </c>
      <c r="L33" s="30">
        <v>0.97250000000000003</v>
      </c>
      <c r="M33" s="30">
        <v>1.67E-2</v>
      </c>
      <c r="N33" s="30">
        <v>0.45540000000000003</v>
      </c>
      <c r="O33" s="30">
        <v>0</v>
      </c>
      <c r="P33" s="30">
        <v>0.1535</v>
      </c>
      <c r="Q33" s="29">
        <v>108.44</v>
      </c>
      <c r="R33" s="25">
        <v>51541.51</v>
      </c>
      <c r="S33" s="30">
        <v>0.19400000000000001</v>
      </c>
      <c r="T33" s="30">
        <v>0.20899999999999999</v>
      </c>
      <c r="U33" s="30">
        <v>0.59699999999999998</v>
      </c>
      <c r="V33" s="26">
        <v>17.350000000000001</v>
      </c>
      <c r="W33" s="29">
        <v>19.2</v>
      </c>
      <c r="X33" s="25">
        <v>57761.71</v>
      </c>
      <c r="Y33" s="26">
        <v>109.62</v>
      </c>
      <c r="Z33" s="25">
        <v>111857.19</v>
      </c>
      <c r="AA33" s="30">
        <v>0.79490000000000005</v>
      </c>
      <c r="AB33" s="30">
        <v>0.15870000000000001</v>
      </c>
      <c r="AC33" s="30">
        <v>4.5100000000000001E-2</v>
      </c>
      <c r="AD33" s="30">
        <v>1.2999999999999999E-3</v>
      </c>
      <c r="AE33" s="30">
        <v>0.20519999999999999</v>
      </c>
      <c r="AF33" s="25">
        <v>111.86</v>
      </c>
      <c r="AG33" s="25">
        <v>3099.39</v>
      </c>
      <c r="AH33" s="25">
        <v>370.55</v>
      </c>
      <c r="AI33" s="25">
        <v>108806.97</v>
      </c>
      <c r="AJ33" s="28">
        <v>229</v>
      </c>
      <c r="AK33" s="33">
        <v>29843</v>
      </c>
      <c r="AL33" s="33">
        <v>42856</v>
      </c>
      <c r="AM33" s="26">
        <v>33.700000000000003</v>
      </c>
      <c r="AN33" s="26">
        <v>27.44</v>
      </c>
      <c r="AO33" s="26">
        <v>27.3</v>
      </c>
      <c r="AP33" s="26">
        <v>4.5999999999999996</v>
      </c>
      <c r="AQ33" s="25">
        <v>0</v>
      </c>
      <c r="AR33" s="27">
        <v>0.93120000000000003</v>
      </c>
      <c r="AS33" s="25">
        <v>1059.51</v>
      </c>
      <c r="AT33" s="25">
        <v>1759.96</v>
      </c>
      <c r="AU33" s="25">
        <v>4993.66</v>
      </c>
      <c r="AV33" s="25">
        <v>563.14</v>
      </c>
      <c r="AW33" s="25">
        <v>204.92</v>
      </c>
      <c r="AX33" s="25">
        <v>8581.17</v>
      </c>
      <c r="AY33" s="25">
        <v>4792.1400000000003</v>
      </c>
      <c r="AZ33" s="30">
        <v>0.52280000000000004</v>
      </c>
      <c r="BA33" s="25">
        <v>3447.33</v>
      </c>
      <c r="BB33" s="30">
        <v>0.37609999999999999</v>
      </c>
      <c r="BC33" s="25">
        <v>927.69</v>
      </c>
      <c r="BD33" s="30">
        <v>0.1012</v>
      </c>
      <c r="BE33" s="25">
        <v>9167.17</v>
      </c>
      <c r="BF33" s="25">
        <v>4321.97</v>
      </c>
      <c r="BG33" s="30">
        <v>1.5253000000000001</v>
      </c>
      <c r="BH33" s="30">
        <v>0.51629999999999998</v>
      </c>
      <c r="BI33" s="30">
        <v>0.2079</v>
      </c>
      <c r="BJ33" s="30">
        <v>0.2213</v>
      </c>
      <c r="BK33" s="30">
        <v>3.5400000000000001E-2</v>
      </c>
      <c r="BL33" s="30">
        <v>1.9E-2</v>
      </c>
    </row>
    <row r="34" spans="1:64" ht="15" x14ac:dyDescent="0.25">
      <c r="A34" s="28" t="s">
        <v>297</v>
      </c>
      <c r="B34" s="28">
        <v>47241</v>
      </c>
      <c r="C34" s="28">
        <v>47</v>
      </c>
      <c r="D34" s="29">
        <v>167.57</v>
      </c>
      <c r="E34" s="29">
        <v>7875.78</v>
      </c>
      <c r="F34" s="29">
        <v>7571</v>
      </c>
      <c r="G34" s="30">
        <v>6.4000000000000001E-2</v>
      </c>
      <c r="H34" s="30">
        <v>6.9999999999999999E-4</v>
      </c>
      <c r="I34" s="30">
        <v>3.0099999999999998E-2</v>
      </c>
      <c r="J34" s="30">
        <v>2.3E-3</v>
      </c>
      <c r="K34" s="30">
        <v>2.6100000000000002E-2</v>
      </c>
      <c r="L34" s="30">
        <v>0.84019999999999995</v>
      </c>
      <c r="M34" s="30">
        <v>3.6600000000000001E-2</v>
      </c>
      <c r="N34" s="30">
        <v>0.13200000000000001</v>
      </c>
      <c r="O34" s="30">
        <v>2.3599999999999999E-2</v>
      </c>
      <c r="P34" s="30">
        <v>0.12139999999999999</v>
      </c>
      <c r="Q34" s="29">
        <v>323.73</v>
      </c>
      <c r="R34" s="25">
        <v>64303.68</v>
      </c>
      <c r="S34" s="30">
        <v>0.2833</v>
      </c>
      <c r="T34" s="30">
        <v>0.16880000000000001</v>
      </c>
      <c r="U34" s="30">
        <v>0.54790000000000005</v>
      </c>
      <c r="V34" s="26">
        <v>19.5</v>
      </c>
      <c r="W34" s="29">
        <v>40.729999999999997</v>
      </c>
      <c r="X34" s="25">
        <v>91189.45</v>
      </c>
      <c r="Y34" s="26">
        <v>190.2</v>
      </c>
      <c r="Z34" s="25">
        <v>218182.69</v>
      </c>
      <c r="AA34" s="30">
        <v>0.74299999999999999</v>
      </c>
      <c r="AB34" s="30">
        <v>0.2389</v>
      </c>
      <c r="AC34" s="30">
        <v>1.7299999999999999E-2</v>
      </c>
      <c r="AD34" s="30">
        <v>8.0000000000000004E-4</v>
      </c>
      <c r="AE34" s="30">
        <v>0.25700000000000001</v>
      </c>
      <c r="AF34" s="25">
        <v>218.18</v>
      </c>
      <c r="AG34" s="25">
        <v>7217.84</v>
      </c>
      <c r="AH34" s="25">
        <v>833.73</v>
      </c>
      <c r="AI34" s="25">
        <v>222281.51</v>
      </c>
      <c r="AJ34" s="28">
        <v>550</v>
      </c>
      <c r="AK34" s="33">
        <v>46541</v>
      </c>
      <c r="AL34" s="33">
        <v>71551</v>
      </c>
      <c r="AM34" s="26">
        <v>44.2</v>
      </c>
      <c r="AN34" s="26">
        <v>32.74</v>
      </c>
      <c r="AO34" s="26">
        <v>33.31</v>
      </c>
      <c r="AP34" s="26">
        <v>4.5999999999999996</v>
      </c>
      <c r="AQ34" s="25">
        <v>0</v>
      </c>
      <c r="AR34" s="27">
        <v>0.64459999999999995</v>
      </c>
      <c r="AS34" s="25">
        <v>1073.18</v>
      </c>
      <c r="AT34" s="25">
        <v>1945.85</v>
      </c>
      <c r="AU34" s="25">
        <v>6027.55</v>
      </c>
      <c r="AV34" s="25">
        <v>1131.77</v>
      </c>
      <c r="AW34" s="25">
        <v>513.49</v>
      </c>
      <c r="AX34" s="25">
        <v>10691.85</v>
      </c>
      <c r="AY34" s="25">
        <v>2367.9299999999998</v>
      </c>
      <c r="AZ34" s="30">
        <v>0.2525</v>
      </c>
      <c r="BA34" s="25">
        <v>6494.13</v>
      </c>
      <c r="BB34" s="30">
        <v>0.6925</v>
      </c>
      <c r="BC34" s="25">
        <v>516.30999999999995</v>
      </c>
      <c r="BD34" s="30">
        <v>5.5100000000000003E-2</v>
      </c>
      <c r="BE34" s="25">
        <v>9378.3700000000008</v>
      </c>
      <c r="BF34" s="25">
        <v>905.61</v>
      </c>
      <c r="BG34" s="30">
        <v>0.1328</v>
      </c>
      <c r="BH34" s="30">
        <v>0.60909999999999997</v>
      </c>
      <c r="BI34" s="30">
        <v>0.2321</v>
      </c>
      <c r="BJ34" s="30">
        <v>7.7700000000000005E-2</v>
      </c>
      <c r="BK34" s="30">
        <v>3.09E-2</v>
      </c>
      <c r="BL34" s="30">
        <v>5.0299999999999997E-2</v>
      </c>
    </row>
    <row r="35" spans="1:64" ht="15" x14ac:dyDescent="0.25">
      <c r="A35" s="28" t="s">
        <v>298</v>
      </c>
      <c r="B35" s="28">
        <v>43562</v>
      </c>
      <c r="C35" s="28">
        <v>20</v>
      </c>
      <c r="D35" s="29">
        <v>188.59</v>
      </c>
      <c r="E35" s="29">
        <v>3771.85</v>
      </c>
      <c r="F35" s="29">
        <v>3566</v>
      </c>
      <c r="G35" s="30">
        <v>4.5999999999999999E-3</v>
      </c>
      <c r="H35" s="30">
        <v>0</v>
      </c>
      <c r="I35" s="30">
        <v>0.80630000000000002</v>
      </c>
      <c r="J35" s="30">
        <v>2.9999999999999997E-4</v>
      </c>
      <c r="K35" s="30">
        <v>1.78E-2</v>
      </c>
      <c r="L35" s="30">
        <v>0.1158</v>
      </c>
      <c r="M35" s="30">
        <v>5.5199999999999999E-2</v>
      </c>
      <c r="N35" s="30">
        <v>0.60570000000000002</v>
      </c>
      <c r="O35" s="30">
        <v>7.6E-3</v>
      </c>
      <c r="P35" s="30">
        <v>0.16400000000000001</v>
      </c>
      <c r="Q35" s="29">
        <v>149.16</v>
      </c>
      <c r="R35" s="25">
        <v>59159.83</v>
      </c>
      <c r="S35" s="30">
        <v>0.42530000000000001</v>
      </c>
      <c r="T35" s="30">
        <v>0.2797</v>
      </c>
      <c r="U35" s="30">
        <v>0.29499999999999998</v>
      </c>
      <c r="V35" s="26">
        <v>19.88</v>
      </c>
      <c r="W35" s="29">
        <v>28.2</v>
      </c>
      <c r="X35" s="25">
        <v>94725.8</v>
      </c>
      <c r="Y35" s="26">
        <v>133.75</v>
      </c>
      <c r="Z35" s="25">
        <v>192029.51</v>
      </c>
      <c r="AA35" s="30">
        <v>0.54169999999999996</v>
      </c>
      <c r="AB35" s="30">
        <v>0.41039999999999999</v>
      </c>
      <c r="AC35" s="30">
        <v>4.6899999999999997E-2</v>
      </c>
      <c r="AD35" s="30">
        <v>1E-3</v>
      </c>
      <c r="AE35" s="30">
        <v>0.45860000000000001</v>
      </c>
      <c r="AF35" s="25">
        <v>192.03</v>
      </c>
      <c r="AG35" s="25">
        <v>8047.89</v>
      </c>
      <c r="AH35" s="25">
        <v>676.43</v>
      </c>
      <c r="AI35" s="25">
        <v>216096.7</v>
      </c>
      <c r="AJ35" s="28">
        <v>537</v>
      </c>
      <c r="AK35" s="33">
        <v>29484</v>
      </c>
      <c r="AL35" s="33">
        <v>38332</v>
      </c>
      <c r="AM35" s="26">
        <v>69.819999999999993</v>
      </c>
      <c r="AN35" s="26">
        <v>36.450000000000003</v>
      </c>
      <c r="AO35" s="26">
        <v>45.86</v>
      </c>
      <c r="AP35" s="26">
        <v>4.62</v>
      </c>
      <c r="AQ35" s="25">
        <v>0</v>
      </c>
      <c r="AR35" s="27">
        <v>1.1343000000000001</v>
      </c>
      <c r="AS35" s="25">
        <v>1714.79</v>
      </c>
      <c r="AT35" s="25">
        <v>3594.14</v>
      </c>
      <c r="AU35" s="25">
        <v>5887.34</v>
      </c>
      <c r="AV35" s="25">
        <v>1322.18</v>
      </c>
      <c r="AW35" s="25">
        <v>528.03</v>
      </c>
      <c r="AX35" s="25">
        <v>13046.49</v>
      </c>
      <c r="AY35" s="25">
        <v>4488.2</v>
      </c>
      <c r="AZ35" s="30">
        <v>0.32419999999999999</v>
      </c>
      <c r="BA35" s="25">
        <v>8275.31</v>
      </c>
      <c r="BB35" s="30">
        <v>0.5978</v>
      </c>
      <c r="BC35" s="25">
        <v>1079.77</v>
      </c>
      <c r="BD35" s="30">
        <v>7.8E-2</v>
      </c>
      <c r="BE35" s="25">
        <v>13843.29</v>
      </c>
      <c r="BF35" s="25">
        <v>1395.27</v>
      </c>
      <c r="BG35" s="30">
        <v>0.42449999999999999</v>
      </c>
      <c r="BH35" s="30">
        <v>0.56289999999999996</v>
      </c>
      <c r="BI35" s="30">
        <v>0.2089</v>
      </c>
      <c r="BJ35" s="30">
        <v>0.17549999999999999</v>
      </c>
      <c r="BK35" s="30">
        <v>3.1399999999999997E-2</v>
      </c>
      <c r="BL35" s="30">
        <v>2.1399999999999999E-2</v>
      </c>
    </row>
    <row r="36" spans="1:64" ht="15" x14ac:dyDescent="0.25">
      <c r="A36" s="28" t="s">
        <v>299</v>
      </c>
      <c r="B36" s="28">
        <v>43570</v>
      </c>
      <c r="C36" s="28">
        <v>44</v>
      </c>
      <c r="D36" s="29">
        <v>32.159999999999997</v>
      </c>
      <c r="E36" s="29">
        <v>1414.93</v>
      </c>
      <c r="F36" s="29">
        <v>1317</v>
      </c>
      <c r="G36" s="30">
        <v>0</v>
      </c>
      <c r="H36" s="30">
        <v>0</v>
      </c>
      <c r="I36" s="30">
        <v>3.4200000000000001E-2</v>
      </c>
      <c r="J36" s="30">
        <v>0</v>
      </c>
      <c r="K36" s="30">
        <v>8.8000000000000005E-3</v>
      </c>
      <c r="L36" s="30">
        <v>0.89359999999999995</v>
      </c>
      <c r="M36" s="30">
        <v>6.3399999999999998E-2</v>
      </c>
      <c r="N36" s="30">
        <v>0.64770000000000005</v>
      </c>
      <c r="O36" s="30">
        <v>0</v>
      </c>
      <c r="P36" s="30">
        <v>0.18579999999999999</v>
      </c>
      <c r="Q36" s="29">
        <v>74.150000000000006</v>
      </c>
      <c r="R36" s="25">
        <v>44891.57</v>
      </c>
      <c r="S36" s="30">
        <v>0.1222</v>
      </c>
      <c r="T36" s="30">
        <v>0.1444</v>
      </c>
      <c r="U36" s="30">
        <v>0.73329999999999995</v>
      </c>
      <c r="V36" s="26">
        <v>14.43</v>
      </c>
      <c r="W36" s="29">
        <v>8.33</v>
      </c>
      <c r="X36" s="25">
        <v>65290.14</v>
      </c>
      <c r="Y36" s="26">
        <v>163.55000000000001</v>
      </c>
      <c r="Z36" s="25">
        <v>77482.42</v>
      </c>
      <c r="AA36" s="30">
        <v>0.76380000000000003</v>
      </c>
      <c r="AB36" s="30">
        <v>0.1376</v>
      </c>
      <c r="AC36" s="30">
        <v>9.6799999999999997E-2</v>
      </c>
      <c r="AD36" s="30">
        <v>1.8E-3</v>
      </c>
      <c r="AE36" s="30">
        <v>0.23680000000000001</v>
      </c>
      <c r="AF36" s="25">
        <v>77.48</v>
      </c>
      <c r="AG36" s="25">
        <v>1732.59</v>
      </c>
      <c r="AH36" s="25">
        <v>295.70999999999998</v>
      </c>
      <c r="AI36" s="25">
        <v>72192.42</v>
      </c>
      <c r="AJ36" s="28">
        <v>49</v>
      </c>
      <c r="AK36" s="33">
        <v>24427</v>
      </c>
      <c r="AL36" s="33">
        <v>35995</v>
      </c>
      <c r="AM36" s="26">
        <v>28.95</v>
      </c>
      <c r="AN36" s="26">
        <v>21.46</v>
      </c>
      <c r="AO36" s="26">
        <v>22.63</v>
      </c>
      <c r="AP36" s="26">
        <v>4.5</v>
      </c>
      <c r="AQ36" s="25">
        <v>0</v>
      </c>
      <c r="AR36" s="27">
        <v>0.56920000000000004</v>
      </c>
      <c r="AS36" s="25">
        <v>1244.76</v>
      </c>
      <c r="AT36" s="25">
        <v>2443.69</v>
      </c>
      <c r="AU36" s="25">
        <v>6282.7</v>
      </c>
      <c r="AV36" s="25">
        <v>1233.21</v>
      </c>
      <c r="AW36" s="25">
        <v>20.28</v>
      </c>
      <c r="AX36" s="25">
        <v>11224.64</v>
      </c>
      <c r="AY36" s="25">
        <v>7135.98</v>
      </c>
      <c r="AZ36" s="30">
        <v>0.61150000000000004</v>
      </c>
      <c r="BA36" s="25">
        <v>2157.94</v>
      </c>
      <c r="BB36" s="30">
        <v>0.18490000000000001</v>
      </c>
      <c r="BC36" s="25">
        <v>2375.9899999999998</v>
      </c>
      <c r="BD36" s="30">
        <v>0.2036</v>
      </c>
      <c r="BE36" s="25">
        <v>11669.91</v>
      </c>
      <c r="BF36" s="25">
        <v>6433.27</v>
      </c>
      <c r="BG36" s="30">
        <v>2.6553</v>
      </c>
      <c r="BH36" s="30">
        <v>0</v>
      </c>
      <c r="BI36" s="30">
        <v>0.53069999999999995</v>
      </c>
      <c r="BJ36" s="30">
        <v>0.28660000000000002</v>
      </c>
      <c r="BK36" s="30">
        <v>0.1686</v>
      </c>
      <c r="BL36" s="30">
        <v>1.41E-2</v>
      </c>
    </row>
    <row r="37" spans="1:64" ht="15" x14ac:dyDescent="0.25">
      <c r="A37" s="28" t="s">
        <v>300</v>
      </c>
      <c r="B37" s="28">
        <v>43588</v>
      </c>
      <c r="C37" s="28">
        <v>31</v>
      </c>
      <c r="D37" s="29">
        <v>88.37</v>
      </c>
      <c r="E37" s="29">
        <v>2739.55</v>
      </c>
      <c r="F37" s="29">
        <v>2740</v>
      </c>
      <c r="G37" s="30">
        <v>1.52E-2</v>
      </c>
      <c r="H37" s="30">
        <v>0</v>
      </c>
      <c r="I37" s="30">
        <v>4.1099999999999998E-2</v>
      </c>
      <c r="J37" s="30">
        <v>1.1000000000000001E-3</v>
      </c>
      <c r="K37" s="30">
        <v>1.4200000000000001E-2</v>
      </c>
      <c r="L37" s="30">
        <v>0.83309999999999995</v>
      </c>
      <c r="M37" s="30">
        <v>9.5299999999999996E-2</v>
      </c>
      <c r="N37" s="30">
        <v>0.5161</v>
      </c>
      <c r="O37" s="30">
        <v>8.8000000000000005E-3</v>
      </c>
      <c r="P37" s="30">
        <v>0.16309999999999999</v>
      </c>
      <c r="Q37" s="29">
        <v>124.11</v>
      </c>
      <c r="R37" s="25">
        <v>43392.29</v>
      </c>
      <c r="S37" s="30">
        <v>0.2913</v>
      </c>
      <c r="T37" s="30">
        <v>0.20430000000000001</v>
      </c>
      <c r="U37" s="30">
        <v>0.50429999999999997</v>
      </c>
      <c r="V37" s="26">
        <v>16.690000000000001</v>
      </c>
      <c r="W37" s="29">
        <v>15.5</v>
      </c>
      <c r="X37" s="25">
        <v>77756.45</v>
      </c>
      <c r="Y37" s="26">
        <v>171.69</v>
      </c>
      <c r="Z37" s="25">
        <v>98182.16</v>
      </c>
      <c r="AA37" s="30">
        <v>0.68730000000000002</v>
      </c>
      <c r="AB37" s="30">
        <v>0.28170000000000001</v>
      </c>
      <c r="AC37" s="30">
        <v>2.98E-2</v>
      </c>
      <c r="AD37" s="30">
        <v>1.1999999999999999E-3</v>
      </c>
      <c r="AE37" s="30">
        <v>0.31340000000000001</v>
      </c>
      <c r="AF37" s="25">
        <v>98.18</v>
      </c>
      <c r="AG37" s="25">
        <v>2871.49</v>
      </c>
      <c r="AH37" s="25">
        <v>324.23</v>
      </c>
      <c r="AI37" s="25">
        <v>102921.21</v>
      </c>
      <c r="AJ37" s="28">
        <v>199</v>
      </c>
      <c r="AK37" s="33">
        <v>26811</v>
      </c>
      <c r="AL37" s="33">
        <v>41996</v>
      </c>
      <c r="AM37" s="26">
        <v>50.68</v>
      </c>
      <c r="AN37" s="26">
        <v>26.54</v>
      </c>
      <c r="AO37" s="26">
        <v>33.49</v>
      </c>
      <c r="AP37" s="26">
        <v>4.3</v>
      </c>
      <c r="AQ37" s="25">
        <v>0</v>
      </c>
      <c r="AR37" s="27">
        <v>0.7903</v>
      </c>
      <c r="AS37" s="25">
        <v>1078.6099999999999</v>
      </c>
      <c r="AT37" s="25">
        <v>1525.39</v>
      </c>
      <c r="AU37" s="25">
        <v>5250.44</v>
      </c>
      <c r="AV37" s="25">
        <v>765.04</v>
      </c>
      <c r="AW37" s="25">
        <v>341.96</v>
      </c>
      <c r="AX37" s="25">
        <v>8961.44</v>
      </c>
      <c r="AY37" s="25">
        <v>4958.2299999999996</v>
      </c>
      <c r="AZ37" s="30">
        <v>0.5444</v>
      </c>
      <c r="BA37" s="25">
        <v>2962.08</v>
      </c>
      <c r="BB37" s="30">
        <v>0.32519999999999999</v>
      </c>
      <c r="BC37" s="25">
        <v>1187.31</v>
      </c>
      <c r="BD37" s="30">
        <v>0.13039999999999999</v>
      </c>
      <c r="BE37" s="25">
        <v>9107.6299999999992</v>
      </c>
      <c r="BF37" s="25">
        <v>4440.47</v>
      </c>
      <c r="BG37" s="30">
        <v>1.5617000000000001</v>
      </c>
      <c r="BH37" s="30">
        <v>0.61709999999999998</v>
      </c>
      <c r="BI37" s="30">
        <v>0.21659999999999999</v>
      </c>
      <c r="BJ37" s="30">
        <v>0.1258</v>
      </c>
      <c r="BK37" s="30">
        <v>2.1999999999999999E-2</v>
      </c>
      <c r="BL37" s="30">
        <v>1.8499999999999999E-2</v>
      </c>
    </row>
    <row r="38" spans="1:64" ht="15" x14ac:dyDescent="0.25">
      <c r="A38" s="28" t="s">
        <v>301</v>
      </c>
      <c r="B38" s="28">
        <v>43596</v>
      </c>
      <c r="C38" s="28">
        <v>115</v>
      </c>
      <c r="D38" s="29">
        <v>18.920000000000002</v>
      </c>
      <c r="E38" s="29">
        <v>2176.33</v>
      </c>
      <c r="F38" s="29">
        <v>2103</v>
      </c>
      <c r="G38" s="30">
        <v>5.9999999999999995E-4</v>
      </c>
      <c r="H38" s="30">
        <v>0</v>
      </c>
      <c r="I38" s="30">
        <v>2.7000000000000001E-3</v>
      </c>
      <c r="J38" s="30">
        <v>5.0000000000000001E-4</v>
      </c>
      <c r="K38" s="30">
        <v>2.46E-2</v>
      </c>
      <c r="L38" s="30">
        <v>0.9405</v>
      </c>
      <c r="M38" s="30">
        <v>3.1099999999999999E-2</v>
      </c>
      <c r="N38" s="30">
        <v>0.4113</v>
      </c>
      <c r="O38" s="30">
        <v>0</v>
      </c>
      <c r="P38" s="30">
        <v>0.15240000000000001</v>
      </c>
      <c r="Q38" s="29">
        <v>92.76</v>
      </c>
      <c r="R38" s="25">
        <v>53085.06</v>
      </c>
      <c r="S38" s="30">
        <v>0.1613</v>
      </c>
      <c r="T38" s="30">
        <v>0.21290000000000001</v>
      </c>
      <c r="U38" s="30">
        <v>0.62580000000000002</v>
      </c>
      <c r="V38" s="26">
        <v>17.29</v>
      </c>
      <c r="W38" s="29">
        <v>16.649999999999999</v>
      </c>
      <c r="X38" s="25">
        <v>65333.87</v>
      </c>
      <c r="Y38" s="26">
        <v>127.84</v>
      </c>
      <c r="Z38" s="25">
        <v>116041.07</v>
      </c>
      <c r="AA38" s="30">
        <v>0.81100000000000005</v>
      </c>
      <c r="AB38" s="30">
        <v>0.1583</v>
      </c>
      <c r="AC38" s="30">
        <v>3.0099999999999998E-2</v>
      </c>
      <c r="AD38" s="30">
        <v>6.9999999999999999E-4</v>
      </c>
      <c r="AE38" s="30">
        <v>0.20519999999999999</v>
      </c>
      <c r="AF38" s="25">
        <v>116.04</v>
      </c>
      <c r="AG38" s="25">
        <v>3564.13</v>
      </c>
      <c r="AH38" s="25">
        <v>516.16</v>
      </c>
      <c r="AI38" s="25">
        <v>119979.99</v>
      </c>
      <c r="AJ38" s="28">
        <v>291</v>
      </c>
      <c r="AK38" s="33">
        <v>29852</v>
      </c>
      <c r="AL38" s="33">
        <v>41876</v>
      </c>
      <c r="AM38" s="26">
        <v>39.65</v>
      </c>
      <c r="AN38" s="26">
        <v>30.06</v>
      </c>
      <c r="AO38" s="26">
        <v>32.33</v>
      </c>
      <c r="AP38" s="26">
        <v>4.3</v>
      </c>
      <c r="AQ38" s="25">
        <v>548.47</v>
      </c>
      <c r="AR38" s="27">
        <v>1.2005999999999999</v>
      </c>
      <c r="AS38" s="25">
        <v>942.87</v>
      </c>
      <c r="AT38" s="25">
        <v>1682.64</v>
      </c>
      <c r="AU38" s="25">
        <v>5115.8500000000004</v>
      </c>
      <c r="AV38" s="25">
        <v>863.51</v>
      </c>
      <c r="AW38" s="25">
        <v>339.82</v>
      </c>
      <c r="AX38" s="25">
        <v>8944.68</v>
      </c>
      <c r="AY38" s="25">
        <v>5000.17</v>
      </c>
      <c r="AZ38" s="30">
        <v>0.51959999999999995</v>
      </c>
      <c r="BA38" s="25">
        <v>3848.58</v>
      </c>
      <c r="BB38" s="30">
        <v>0.39989999999999998</v>
      </c>
      <c r="BC38" s="25">
        <v>775.28</v>
      </c>
      <c r="BD38" s="30">
        <v>8.0600000000000005E-2</v>
      </c>
      <c r="BE38" s="25">
        <v>9624.0300000000007</v>
      </c>
      <c r="BF38" s="25">
        <v>3743.44</v>
      </c>
      <c r="BG38" s="30">
        <v>1.2492000000000001</v>
      </c>
      <c r="BH38" s="30">
        <v>0.57499999999999996</v>
      </c>
      <c r="BI38" s="30">
        <v>0.19120000000000001</v>
      </c>
      <c r="BJ38" s="30">
        <v>0.1615</v>
      </c>
      <c r="BK38" s="30">
        <v>5.8900000000000001E-2</v>
      </c>
      <c r="BL38" s="30">
        <v>1.34E-2</v>
      </c>
    </row>
    <row r="39" spans="1:64" ht="15" x14ac:dyDescent="0.25">
      <c r="A39" s="28" t="s">
        <v>302</v>
      </c>
      <c r="B39" s="28">
        <v>43604</v>
      </c>
      <c r="C39" s="28">
        <v>21</v>
      </c>
      <c r="D39" s="29">
        <v>52.02</v>
      </c>
      <c r="E39" s="29">
        <v>1092.32</v>
      </c>
      <c r="F39" s="29">
        <v>1015</v>
      </c>
      <c r="G39" s="30">
        <v>1E-3</v>
      </c>
      <c r="H39" s="30">
        <v>4.8999999999999998E-3</v>
      </c>
      <c r="I39" s="30">
        <v>2.9600000000000001E-2</v>
      </c>
      <c r="J39" s="30">
        <v>1E-3</v>
      </c>
      <c r="K39" s="30">
        <v>9.1000000000000004E-3</v>
      </c>
      <c r="L39" s="30">
        <v>0.91520000000000001</v>
      </c>
      <c r="M39" s="30">
        <v>3.9199999999999999E-2</v>
      </c>
      <c r="N39" s="30">
        <v>0.50490000000000002</v>
      </c>
      <c r="O39" s="30">
        <v>0</v>
      </c>
      <c r="P39" s="30">
        <v>0.17330000000000001</v>
      </c>
      <c r="Q39" s="29">
        <v>50</v>
      </c>
      <c r="R39" s="25">
        <v>49087.1</v>
      </c>
      <c r="S39" s="30">
        <v>0.62119999999999997</v>
      </c>
      <c r="T39" s="30">
        <v>0.1061</v>
      </c>
      <c r="U39" s="30">
        <v>0.2727</v>
      </c>
      <c r="V39" s="26">
        <v>17.88</v>
      </c>
      <c r="W39" s="29">
        <v>8.1</v>
      </c>
      <c r="X39" s="25">
        <v>68061.23</v>
      </c>
      <c r="Y39" s="26">
        <v>129.84</v>
      </c>
      <c r="Z39" s="25">
        <v>138284.5</v>
      </c>
      <c r="AA39" s="30">
        <v>0.71260000000000001</v>
      </c>
      <c r="AB39" s="30">
        <v>0.24340000000000001</v>
      </c>
      <c r="AC39" s="30">
        <v>4.2999999999999997E-2</v>
      </c>
      <c r="AD39" s="30">
        <v>1.1000000000000001E-3</v>
      </c>
      <c r="AE39" s="30">
        <v>0.28810000000000002</v>
      </c>
      <c r="AF39" s="25">
        <v>138.28</v>
      </c>
      <c r="AG39" s="25">
        <v>3619.2</v>
      </c>
      <c r="AH39" s="25">
        <v>436.49</v>
      </c>
      <c r="AI39" s="25">
        <v>162328.99</v>
      </c>
      <c r="AJ39" s="28">
        <v>454</v>
      </c>
      <c r="AK39" s="33">
        <v>25400</v>
      </c>
      <c r="AL39" s="33">
        <v>39775</v>
      </c>
      <c r="AM39" s="26">
        <v>36.549999999999997</v>
      </c>
      <c r="AN39" s="26">
        <v>25.74</v>
      </c>
      <c r="AO39" s="26">
        <v>25.55</v>
      </c>
      <c r="AP39" s="26">
        <v>3.6</v>
      </c>
      <c r="AQ39" s="25">
        <v>0</v>
      </c>
      <c r="AR39" s="27">
        <v>0.8569</v>
      </c>
      <c r="AS39" s="25">
        <v>1450.95</v>
      </c>
      <c r="AT39" s="25">
        <v>1913.12</v>
      </c>
      <c r="AU39" s="25">
        <v>5149.55</v>
      </c>
      <c r="AV39" s="25">
        <v>1277.6099999999999</v>
      </c>
      <c r="AW39" s="25">
        <v>480.71</v>
      </c>
      <c r="AX39" s="25">
        <v>10271.950000000001</v>
      </c>
      <c r="AY39" s="25">
        <v>5314.25</v>
      </c>
      <c r="AZ39" s="30">
        <v>0.48549999999999999</v>
      </c>
      <c r="BA39" s="25">
        <v>3608.3</v>
      </c>
      <c r="BB39" s="30">
        <v>0.32969999999999999</v>
      </c>
      <c r="BC39" s="25">
        <v>2023.06</v>
      </c>
      <c r="BD39" s="30">
        <v>0.18479999999999999</v>
      </c>
      <c r="BE39" s="25">
        <v>10945.62</v>
      </c>
      <c r="BF39" s="25">
        <v>1865.34</v>
      </c>
      <c r="BG39" s="30">
        <v>0.56830000000000003</v>
      </c>
      <c r="BH39" s="30">
        <v>0.56689999999999996</v>
      </c>
      <c r="BI39" s="30">
        <v>0.2485</v>
      </c>
      <c r="BJ39" s="30">
        <v>0.1129</v>
      </c>
      <c r="BK39" s="30">
        <v>4.9399999999999999E-2</v>
      </c>
      <c r="BL39" s="30">
        <v>2.24E-2</v>
      </c>
    </row>
    <row r="40" spans="1:64" ht="15" x14ac:dyDescent="0.25">
      <c r="A40" s="28" t="s">
        <v>303</v>
      </c>
      <c r="B40" s="28">
        <v>48074</v>
      </c>
      <c r="C40" s="28">
        <v>220</v>
      </c>
      <c r="D40" s="29">
        <v>8.2799999999999994</v>
      </c>
      <c r="E40" s="29">
        <v>1822.37</v>
      </c>
      <c r="F40" s="29">
        <v>1825</v>
      </c>
      <c r="G40" s="30">
        <v>5.4999999999999997E-3</v>
      </c>
      <c r="H40" s="30">
        <v>0</v>
      </c>
      <c r="I40" s="30">
        <v>1.6000000000000001E-3</v>
      </c>
      <c r="J40" s="30">
        <v>5.0000000000000001E-4</v>
      </c>
      <c r="K40" s="30">
        <v>9.4000000000000004E-3</v>
      </c>
      <c r="L40" s="30">
        <v>0.92949999999999999</v>
      </c>
      <c r="M40" s="30">
        <v>5.3499999999999999E-2</v>
      </c>
      <c r="N40" s="30">
        <v>0.26140000000000002</v>
      </c>
      <c r="O40" s="30">
        <v>0</v>
      </c>
      <c r="P40" s="30">
        <v>0.13370000000000001</v>
      </c>
      <c r="Q40" s="29">
        <v>86.36</v>
      </c>
      <c r="R40" s="25">
        <v>54840.91</v>
      </c>
      <c r="S40" s="30">
        <v>0.38169999999999998</v>
      </c>
      <c r="T40" s="30">
        <v>0.1298</v>
      </c>
      <c r="U40" s="30">
        <v>0.48849999999999999</v>
      </c>
      <c r="V40" s="26">
        <v>17.72</v>
      </c>
      <c r="W40" s="29">
        <v>16</v>
      </c>
      <c r="X40" s="25">
        <v>73173.31</v>
      </c>
      <c r="Y40" s="26">
        <v>110.01</v>
      </c>
      <c r="Z40" s="25">
        <v>160376.12</v>
      </c>
      <c r="AA40" s="30">
        <v>0.77680000000000005</v>
      </c>
      <c r="AB40" s="30">
        <v>0.1895</v>
      </c>
      <c r="AC40" s="30">
        <v>3.27E-2</v>
      </c>
      <c r="AD40" s="30">
        <v>1.1000000000000001E-3</v>
      </c>
      <c r="AE40" s="30">
        <v>0.2238</v>
      </c>
      <c r="AF40" s="25">
        <v>160.38</v>
      </c>
      <c r="AG40" s="25">
        <v>4299.6899999999996</v>
      </c>
      <c r="AH40" s="25">
        <v>436.94</v>
      </c>
      <c r="AI40" s="25">
        <v>171916.83</v>
      </c>
      <c r="AJ40" s="28">
        <v>476</v>
      </c>
      <c r="AK40" s="33">
        <v>37902</v>
      </c>
      <c r="AL40" s="33">
        <v>48310</v>
      </c>
      <c r="AM40" s="26">
        <v>35.700000000000003</v>
      </c>
      <c r="AN40" s="26">
        <v>26.5</v>
      </c>
      <c r="AO40" s="26">
        <v>26.5</v>
      </c>
      <c r="AP40" s="26">
        <v>3.8</v>
      </c>
      <c r="AQ40" s="25">
        <v>0</v>
      </c>
      <c r="AR40" s="27">
        <v>0.76249999999999996</v>
      </c>
      <c r="AS40" s="25">
        <v>1302.98</v>
      </c>
      <c r="AT40" s="25">
        <v>2021.03</v>
      </c>
      <c r="AU40" s="25">
        <v>5442.93</v>
      </c>
      <c r="AV40" s="25">
        <v>889.8</v>
      </c>
      <c r="AW40" s="25">
        <v>173.33</v>
      </c>
      <c r="AX40" s="25">
        <v>9830.07</v>
      </c>
      <c r="AY40" s="25">
        <v>4564.99</v>
      </c>
      <c r="AZ40" s="30">
        <v>0.47749999999999998</v>
      </c>
      <c r="BA40" s="25">
        <v>4433.82</v>
      </c>
      <c r="BB40" s="30">
        <v>0.46379999999999999</v>
      </c>
      <c r="BC40" s="25">
        <v>561.78</v>
      </c>
      <c r="BD40" s="30">
        <v>5.8799999999999998E-2</v>
      </c>
      <c r="BE40" s="25">
        <v>9560.6</v>
      </c>
      <c r="BF40" s="25">
        <v>2910.54</v>
      </c>
      <c r="BG40" s="30">
        <v>0.7792</v>
      </c>
      <c r="BH40" s="30">
        <v>0.58430000000000004</v>
      </c>
      <c r="BI40" s="30">
        <v>0.19769999999999999</v>
      </c>
      <c r="BJ40" s="30">
        <v>0.16289999999999999</v>
      </c>
      <c r="BK40" s="30">
        <v>3.6499999999999998E-2</v>
      </c>
      <c r="BL40" s="30">
        <v>1.8599999999999998E-2</v>
      </c>
    </row>
    <row r="41" spans="1:64" ht="15" x14ac:dyDescent="0.25">
      <c r="A41" s="28" t="s">
        <v>304</v>
      </c>
      <c r="B41" s="28">
        <v>48926</v>
      </c>
      <c r="C41" s="28">
        <v>116</v>
      </c>
      <c r="D41" s="29">
        <v>15.49</v>
      </c>
      <c r="E41" s="29">
        <v>1797.11</v>
      </c>
      <c r="F41" s="29">
        <v>1830</v>
      </c>
      <c r="G41" s="30">
        <v>1.6000000000000001E-3</v>
      </c>
      <c r="H41" s="30">
        <v>0</v>
      </c>
      <c r="I41" s="30">
        <v>3.2000000000000002E-3</v>
      </c>
      <c r="J41" s="30">
        <v>2.8E-3</v>
      </c>
      <c r="K41" s="30">
        <v>2.9399999999999999E-2</v>
      </c>
      <c r="L41" s="30">
        <v>0.92549999999999999</v>
      </c>
      <c r="M41" s="30">
        <v>3.7499999999999999E-2</v>
      </c>
      <c r="N41" s="30">
        <v>0.30819999999999997</v>
      </c>
      <c r="O41" s="30">
        <v>0</v>
      </c>
      <c r="P41" s="30">
        <v>0.14000000000000001</v>
      </c>
      <c r="Q41" s="29">
        <v>89</v>
      </c>
      <c r="R41" s="25">
        <v>60608.97</v>
      </c>
      <c r="S41" s="30">
        <v>0.1966</v>
      </c>
      <c r="T41" s="30">
        <v>0.188</v>
      </c>
      <c r="U41" s="30">
        <v>0.61539999999999995</v>
      </c>
      <c r="V41" s="26">
        <v>17.02</v>
      </c>
      <c r="W41" s="29">
        <v>15.14</v>
      </c>
      <c r="X41" s="25">
        <v>73652.25</v>
      </c>
      <c r="Y41" s="26">
        <v>111.22</v>
      </c>
      <c r="Z41" s="25">
        <v>195354.47</v>
      </c>
      <c r="AA41" s="30">
        <v>0.59419999999999995</v>
      </c>
      <c r="AB41" s="30">
        <v>0.17599999999999999</v>
      </c>
      <c r="AC41" s="30">
        <v>0.22889999999999999</v>
      </c>
      <c r="AD41" s="30">
        <v>8.9999999999999998E-4</v>
      </c>
      <c r="AE41" s="30">
        <v>0.40660000000000002</v>
      </c>
      <c r="AF41" s="25">
        <v>195.35</v>
      </c>
      <c r="AG41" s="25">
        <v>5051.38</v>
      </c>
      <c r="AH41" s="25">
        <v>328.59</v>
      </c>
      <c r="AI41" s="25">
        <v>209451.47</v>
      </c>
      <c r="AJ41" s="28">
        <v>531</v>
      </c>
      <c r="AK41" s="33">
        <v>33769</v>
      </c>
      <c r="AL41" s="33">
        <v>46635</v>
      </c>
      <c r="AM41" s="26">
        <v>34.83</v>
      </c>
      <c r="AN41" s="26">
        <v>22.13</v>
      </c>
      <c r="AO41" s="26">
        <v>26.72</v>
      </c>
      <c r="AP41" s="26">
        <v>3.7</v>
      </c>
      <c r="AQ41" s="25">
        <v>0</v>
      </c>
      <c r="AR41" s="27">
        <v>0.75960000000000005</v>
      </c>
      <c r="AS41" s="25">
        <v>704.68</v>
      </c>
      <c r="AT41" s="25">
        <v>2364.5</v>
      </c>
      <c r="AU41" s="25">
        <v>6015.68</v>
      </c>
      <c r="AV41" s="25">
        <v>1389.04</v>
      </c>
      <c r="AW41" s="25">
        <v>330.53</v>
      </c>
      <c r="AX41" s="25">
        <v>10804.43</v>
      </c>
      <c r="AY41" s="25">
        <v>5110.2700000000004</v>
      </c>
      <c r="AZ41" s="30">
        <v>0.49</v>
      </c>
      <c r="BA41" s="25">
        <v>4697.83</v>
      </c>
      <c r="BB41" s="30">
        <v>0.45050000000000001</v>
      </c>
      <c r="BC41" s="25">
        <v>620.44000000000005</v>
      </c>
      <c r="BD41" s="30">
        <v>5.9499999999999997E-2</v>
      </c>
      <c r="BE41" s="25">
        <v>10428.549999999999</v>
      </c>
      <c r="BF41" s="25">
        <v>1831.79</v>
      </c>
      <c r="BG41" s="30">
        <v>0.50509999999999999</v>
      </c>
      <c r="BH41" s="30">
        <v>0.57279999999999998</v>
      </c>
      <c r="BI41" s="30">
        <v>0.22589999999999999</v>
      </c>
      <c r="BJ41" s="30">
        <v>0.15540000000000001</v>
      </c>
      <c r="BK41" s="30">
        <v>3.3700000000000001E-2</v>
      </c>
      <c r="BL41" s="30">
        <v>1.2200000000000001E-2</v>
      </c>
    </row>
    <row r="42" spans="1:64" ht="15" x14ac:dyDescent="0.25">
      <c r="A42" s="28" t="s">
        <v>305</v>
      </c>
      <c r="B42" s="28">
        <v>43612</v>
      </c>
      <c r="C42" s="28">
        <v>21</v>
      </c>
      <c r="D42" s="29">
        <v>335.48</v>
      </c>
      <c r="E42" s="29">
        <v>7045.17</v>
      </c>
      <c r="F42" s="29">
        <v>7017</v>
      </c>
      <c r="G42" s="30">
        <v>2.76E-2</v>
      </c>
      <c r="H42" s="30">
        <v>2E-3</v>
      </c>
      <c r="I42" s="30">
        <v>5.2699999999999997E-2</v>
      </c>
      <c r="J42" s="30">
        <v>1.8E-3</v>
      </c>
      <c r="K42" s="30">
        <v>4.8800000000000003E-2</v>
      </c>
      <c r="L42" s="30">
        <v>0.8095</v>
      </c>
      <c r="M42" s="30">
        <v>5.7599999999999998E-2</v>
      </c>
      <c r="N42" s="30">
        <v>0.375</v>
      </c>
      <c r="O42" s="30">
        <v>1.2699999999999999E-2</v>
      </c>
      <c r="P42" s="30">
        <v>0.1454</v>
      </c>
      <c r="Q42" s="29">
        <v>325.05</v>
      </c>
      <c r="R42" s="25">
        <v>63307.67</v>
      </c>
      <c r="S42" s="30">
        <v>0.15670000000000001</v>
      </c>
      <c r="T42" s="30">
        <v>0.16789999999999999</v>
      </c>
      <c r="U42" s="30">
        <v>0.6754</v>
      </c>
      <c r="V42" s="26">
        <v>17.86</v>
      </c>
      <c r="W42" s="29">
        <v>36.700000000000003</v>
      </c>
      <c r="X42" s="25">
        <v>88329.46</v>
      </c>
      <c r="Y42" s="26">
        <v>186.38</v>
      </c>
      <c r="Z42" s="25">
        <v>199525.18</v>
      </c>
      <c r="AA42" s="30">
        <v>0.63270000000000004</v>
      </c>
      <c r="AB42" s="30">
        <v>0.34670000000000001</v>
      </c>
      <c r="AC42" s="30">
        <v>1.9300000000000001E-2</v>
      </c>
      <c r="AD42" s="30">
        <v>1.2999999999999999E-3</v>
      </c>
      <c r="AE42" s="30">
        <v>0.36749999999999999</v>
      </c>
      <c r="AF42" s="25">
        <v>199.53</v>
      </c>
      <c r="AG42" s="25">
        <v>8349</v>
      </c>
      <c r="AH42" s="25">
        <v>829.44</v>
      </c>
      <c r="AI42" s="25">
        <v>227411.73</v>
      </c>
      <c r="AJ42" s="28">
        <v>559</v>
      </c>
      <c r="AK42" s="33">
        <v>32411</v>
      </c>
      <c r="AL42" s="33">
        <v>44098</v>
      </c>
      <c r="AM42" s="26">
        <v>74.599999999999994</v>
      </c>
      <c r="AN42" s="26">
        <v>39</v>
      </c>
      <c r="AO42" s="26">
        <v>45.08</v>
      </c>
      <c r="AP42" s="26">
        <v>4.05</v>
      </c>
      <c r="AQ42" s="25">
        <v>0</v>
      </c>
      <c r="AR42" s="27">
        <v>1.1656</v>
      </c>
      <c r="AS42" s="25">
        <v>1484.64</v>
      </c>
      <c r="AT42" s="25">
        <v>2184.5300000000002</v>
      </c>
      <c r="AU42" s="25">
        <v>6862.13</v>
      </c>
      <c r="AV42" s="25">
        <v>1574.59</v>
      </c>
      <c r="AW42" s="25">
        <v>679.95</v>
      </c>
      <c r="AX42" s="25">
        <v>12785.84</v>
      </c>
      <c r="AY42" s="25">
        <v>3457.28</v>
      </c>
      <c r="AZ42" s="30">
        <v>0.29549999999999998</v>
      </c>
      <c r="BA42" s="25">
        <v>7436.77</v>
      </c>
      <c r="BB42" s="30">
        <v>0.63570000000000004</v>
      </c>
      <c r="BC42" s="25">
        <v>804.25</v>
      </c>
      <c r="BD42" s="30">
        <v>6.8699999999999997E-2</v>
      </c>
      <c r="BE42" s="25">
        <v>11698.31</v>
      </c>
      <c r="BF42" s="25">
        <v>959.99</v>
      </c>
      <c r="BG42" s="30">
        <v>0.22420000000000001</v>
      </c>
      <c r="BH42" s="30">
        <v>0.57230000000000003</v>
      </c>
      <c r="BI42" s="30">
        <v>0.3004</v>
      </c>
      <c r="BJ42" s="30">
        <v>8.6699999999999999E-2</v>
      </c>
      <c r="BK42" s="30">
        <v>2.4E-2</v>
      </c>
      <c r="BL42" s="30">
        <v>1.66E-2</v>
      </c>
    </row>
    <row r="43" spans="1:64" ht="15" x14ac:dyDescent="0.25">
      <c r="A43" s="28" t="s">
        <v>306</v>
      </c>
      <c r="B43" s="28">
        <v>47167</v>
      </c>
      <c r="C43" s="28">
        <v>68</v>
      </c>
      <c r="D43" s="29">
        <v>16.02</v>
      </c>
      <c r="E43" s="29">
        <v>1089.6600000000001</v>
      </c>
      <c r="F43" s="29">
        <v>1069</v>
      </c>
      <c r="G43" s="30">
        <v>9.2999999999999992E-3</v>
      </c>
      <c r="H43" s="30">
        <v>1.8E-3</v>
      </c>
      <c r="I43" s="30">
        <v>1.15E-2</v>
      </c>
      <c r="J43" s="30">
        <v>1.6000000000000001E-3</v>
      </c>
      <c r="K43" s="30">
        <v>3.8E-3</v>
      </c>
      <c r="L43" s="30">
        <v>0.96460000000000001</v>
      </c>
      <c r="M43" s="30">
        <v>7.4000000000000003E-3</v>
      </c>
      <c r="N43" s="30">
        <v>0.21890000000000001</v>
      </c>
      <c r="O43" s="30">
        <v>0</v>
      </c>
      <c r="P43" s="30">
        <v>0.12859999999999999</v>
      </c>
      <c r="Q43" s="29">
        <v>48.7</v>
      </c>
      <c r="R43" s="25">
        <v>50587.44</v>
      </c>
      <c r="S43" s="30">
        <v>0.1857</v>
      </c>
      <c r="T43" s="30">
        <v>0.1429</v>
      </c>
      <c r="U43" s="30">
        <v>0.6714</v>
      </c>
      <c r="V43" s="26">
        <v>20</v>
      </c>
      <c r="W43" s="29">
        <v>8.5</v>
      </c>
      <c r="X43" s="25">
        <v>62445.53</v>
      </c>
      <c r="Y43" s="26">
        <v>126.22</v>
      </c>
      <c r="Z43" s="25">
        <v>201089.08</v>
      </c>
      <c r="AA43" s="30">
        <v>0.8629</v>
      </c>
      <c r="AB43" s="30">
        <v>0.1118</v>
      </c>
      <c r="AC43" s="30">
        <v>2.46E-2</v>
      </c>
      <c r="AD43" s="30">
        <v>6.9999999999999999E-4</v>
      </c>
      <c r="AE43" s="30">
        <v>0.1371</v>
      </c>
      <c r="AF43" s="25">
        <v>201.09</v>
      </c>
      <c r="AG43" s="25">
        <v>4510.42</v>
      </c>
      <c r="AH43" s="25">
        <v>522.83000000000004</v>
      </c>
      <c r="AI43" s="25">
        <v>206203.12</v>
      </c>
      <c r="AJ43" s="28">
        <v>525</v>
      </c>
      <c r="AK43" s="33">
        <v>32431</v>
      </c>
      <c r="AL43" s="33">
        <v>45799</v>
      </c>
      <c r="AM43" s="26">
        <v>51.3</v>
      </c>
      <c r="AN43" s="26">
        <v>21.53</v>
      </c>
      <c r="AO43" s="26">
        <v>22.82</v>
      </c>
      <c r="AP43" s="26">
        <v>4.5</v>
      </c>
      <c r="AQ43" s="25">
        <v>1470.79</v>
      </c>
      <c r="AR43" s="27">
        <v>1.2726</v>
      </c>
      <c r="AS43" s="25">
        <v>1497.13</v>
      </c>
      <c r="AT43" s="25">
        <v>1798.8</v>
      </c>
      <c r="AU43" s="25">
        <v>5415.1</v>
      </c>
      <c r="AV43" s="25">
        <v>973.17</v>
      </c>
      <c r="AW43" s="25">
        <v>317.62</v>
      </c>
      <c r="AX43" s="25">
        <v>10001.82</v>
      </c>
      <c r="AY43" s="25">
        <v>4220.5</v>
      </c>
      <c r="AZ43" s="30">
        <v>0.39489999999999997</v>
      </c>
      <c r="BA43" s="25">
        <v>5831.74</v>
      </c>
      <c r="BB43" s="30">
        <v>0.54569999999999996</v>
      </c>
      <c r="BC43" s="25">
        <v>634.94000000000005</v>
      </c>
      <c r="BD43" s="30">
        <v>5.9400000000000001E-2</v>
      </c>
      <c r="BE43" s="25">
        <v>10687.18</v>
      </c>
      <c r="BF43" s="25">
        <v>2355.2800000000002</v>
      </c>
      <c r="BG43" s="30">
        <v>0.50970000000000004</v>
      </c>
      <c r="BH43" s="30">
        <v>0.54459999999999997</v>
      </c>
      <c r="BI43" s="30">
        <v>0.17699999999999999</v>
      </c>
      <c r="BJ43" s="30">
        <v>0.20069999999999999</v>
      </c>
      <c r="BK43" s="30">
        <v>3.5099999999999999E-2</v>
      </c>
      <c r="BL43" s="30">
        <v>4.2700000000000002E-2</v>
      </c>
    </row>
    <row r="44" spans="1:64" ht="15" x14ac:dyDescent="0.25">
      <c r="A44" s="28" t="s">
        <v>307</v>
      </c>
      <c r="B44" s="28">
        <v>46789</v>
      </c>
      <c r="C44" s="28">
        <v>69</v>
      </c>
      <c r="D44" s="29">
        <v>23.71</v>
      </c>
      <c r="E44" s="29">
        <v>1636.1</v>
      </c>
      <c r="F44" s="29">
        <v>1607</v>
      </c>
      <c r="G44" s="30">
        <v>5.1999999999999998E-3</v>
      </c>
      <c r="H44" s="30">
        <v>5.9999999999999995E-4</v>
      </c>
      <c r="I44" s="30">
        <v>3.0999999999999999E-3</v>
      </c>
      <c r="J44" s="30">
        <v>1.9E-3</v>
      </c>
      <c r="K44" s="30">
        <v>2.8299999999999999E-2</v>
      </c>
      <c r="L44" s="30">
        <v>0.93899999999999995</v>
      </c>
      <c r="M44" s="30">
        <v>2.1899999999999999E-2</v>
      </c>
      <c r="N44" s="30">
        <v>0.34870000000000001</v>
      </c>
      <c r="O44" s="30">
        <v>9.2999999999999992E-3</v>
      </c>
      <c r="P44" s="30">
        <v>0.1275</v>
      </c>
      <c r="Q44" s="29">
        <v>70.180000000000007</v>
      </c>
      <c r="R44" s="25">
        <v>55707.01</v>
      </c>
      <c r="S44" s="30">
        <v>0.12709999999999999</v>
      </c>
      <c r="T44" s="30">
        <v>0.1017</v>
      </c>
      <c r="U44" s="30">
        <v>0.7712</v>
      </c>
      <c r="V44" s="26">
        <v>19.12</v>
      </c>
      <c r="W44" s="29">
        <v>15.5</v>
      </c>
      <c r="X44" s="25">
        <v>59771.87</v>
      </c>
      <c r="Y44" s="26">
        <v>102.64</v>
      </c>
      <c r="Z44" s="25">
        <v>142106.32999999999</v>
      </c>
      <c r="AA44" s="30">
        <v>0.79269999999999996</v>
      </c>
      <c r="AB44" s="30">
        <v>0.16089999999999999</v>
      </c>
      <c r="AC44" s="30">
        <v>4.4999999999999998E-2</v>
      </c>
      <c r="AD44" s="30">
        <v>1.4E-3</v>
      </c>
      <c r="AE44" s="30">
        <v>0.20799999999999999</v>
      </c>
      <c r="AF44" s="25">
        <v>142.11000000000001</v>
      </c>
      <c r="AG44" s="25">
        <v>4042.75</v>
      </c>
      <c r="AH44" s="25">
        <v>428.47</v>
      </c>
      <c r="AI44" s="25">
        <v>146961.72</v>
      </c>
      <c r="AJ44" s="28">
        <v>404</v>
      </c>
      <c r="AK44" s="33">
        <v>32520</v>
      </c>
      <c r="AL44" s="33">
        <v>49100</v>
      </c>
      <c r="AM44" s="26">
        <v>61.25</v>
      </c>
      <c r="AN44" s="26">
        <v>25.53</v>
      </c>
      <c r="AO44" s="26">
        <v>33.36</v>
      </c>
      <c r="AP44" s="26">
        <v>4.5999999999999996</v>
      </c>
      <c r="AQ44" s="25">
        <v>0</v>
      </c>
      <c r="AR44" s="27">
        <v>0.8851</v>
      </c>
      <c r="AS44" s="25">
        <v>1125.08</v>
      </c>
      <c r="AT44" s="25">
        <v>1480.43</v>
      </c>
      <c r="AU44" s="25">
        <v>5695.2</v>
      </c>
      <c r="AV44" s="25">
        <v>960.37</v>
      </c>
      <c r="AW44" s="25">
        <v>144.49</v>
      </c>
      <c r="AX44" s="25">
        <v>9405.56</v>
      </c>
      <c r="AY44" s="25">
        <v>4528.6099999999997</v>
      </c>
      <c r="AZ44" s="30">
        <v>0.5</v>
      </c>
      <c r="BA44" s="25">
        <v>3830.77</v>
      </c>
      <c r="BB44" s="30">
        <v>0.42299999999999999</v>
      </c>
      <c r="BC44" s="25">
        <v>697.54</v>
      </c>
      <c r="BD44" s="30">
        <v>7.6999999999999999E-2</v>
      </c>
      <c r="BE44" s="25">
        <v>9056.92</v>
      </c>
      <c r="BF44" s="25">
        <v>2966.93</v>
      </c>
      <c r="BG44" s="30">
        <v>0.79430000000000001</v>
      </c>
      <c r="BH44" s="30">
        <v>0.53620000000000001</v>
      </c>
      <c r="BI44" s="30">
        <v>0.21460000000000001</v>
      </c>
      <c r="BJ44" s="30">
        <v>0.14130000000000001</v>
      </c>
      <c r="BK44" s="30">
        <v>4.7699999999999999E-2</v>
      </c>
      <c r="BL44" s="30">
        <v>6.0199999999999997E-2</v>
      </c>
    </row>
    <row r="45" spans="1:64" ht="15" x14ac:dyDescent="0.25">
      <c r="A45" s="28" t="s">
        <v>308</v>
      </c>
      <c r="B45" s="28">
        <v>46854</v>
      </c>
      <c r="C45" s="28">
        <v>46</v>
      </c>
      <c r="D45" s="29">
        <v>19.13</v>
      </c>
      <c r="E45" s="29">
        <v>880.04</v>
      </c>
      <c r="F45" s="29">
        <v>928</v>
      </c>
      <c r="G45" s="30">
        <v>0</v>
      </c>
      <c r="H45" s="30">
        <v>0</v>
      </c>
      <c r="I45" s="30">
        <v>1.01E-2</v>
      </c>
      <c r="J45" s="30">
        <v>1.1000000000000001E-3</v>
      </c>
      <c r="K45" s="30">
        <v>0</v>
      </c>
      <c r="L45" s="30">
        <v>0.97829999999999995</v>
      </c>
      <c r="M45" s="30">
        <v>1.0500000000000001E-2</v>
      </c>
      <c r="N45" s="30">
        <v>0.33079999999999998</v>
      </c>
      <c r="O45" s="30">
        <v>0</v>
      </c>
      <c r="P45" s="30">
        <v>0.189</v>
      </c>
      <c r="Q45" s="29">
        <v>43.5</v>
      </c>
      <c r="R45" s="25">
        <v>48966.82</v>
      </c>
      <c r="S45" s="30">
        <v>0.28570000000000001</v>
      </c>
      <c r="T45" s="30">
        <v>0.26979999999999998</v>
      </c>
      <c r="U45" s="30">
        <v>0.44440000000000002</v>
      </c>
      <c r="V45" s="26">
        <v>17.68</v>
      </c>
      <c r="W45" s="29">
        <v>10</v>
      </c>
      <c r="X45" s="25">
        <v>49089.7</v>
      </c>
      <c r="Y45" s="26">
        <v>84.72</v>
      </c>
      <c r="Z45" s="25">
        <v>132449.79999999999</v>
      </c>
      <c r="AA45" s="30">
        <v>0.69489999999999996</v>
      </c>
      <c r="AB45" s="30">
        <v>7.5999999999999998E-2</v>
      </c>
      <c r="AC45" s="30">
        <v>0.22789999999999999</v>
      </c>
      <c r="AD45" s="30">
        <v>1.1999999999999999E-3</v>
      </c>
      <c r="AE45" s="30">
        <v>0.30549999999999999</v>
      </c>
      <c r="AF45" s="25">
        <v>132.44999999999999</v>
      </c>
      <c r="AG45" s="25">
        <v>3674.1</v>
      </c>
      <c r="AH45" s="25">
        <v>340.47</v>
      </c>
      <c r="AI45" s="25">
        <v>132886.1</v>
      </c>
      <c r="AJ45" s="28">
        <v>354</v>
      </c>
      <c r="AK45" s="33">
        <v>33119</v>
      </c>
      <c r="AL45" s="33">
        <v>42917</v>
      </c>
      <c r="AM45" s="26">
        <v>45.88</v>
      </c>
      <c r="AN45" s="26">
        <v>22.32</v>
      </c>
      <c r="AO45" s="26">
        <v>22.58</v>
      </c>
      <c r="AP45" s="26">
        <v>5.2</v>
      </c>
      <c r="AQ45" s="25">
        <v>966.71</v>
      </c>
      <c r="AR45" s="27">
        <v>1.1278999999999999</v>
      </c>
      <c r="AS45" s="25">
        <v>1318.42</v>
      </c>
      <c r="AT45" s="25">
        <v>1839.05</v>
      </c>
      <c r="AU45" s="25">
        <v>5017.43</v>
      </c>
      <c r="AV45" s="25">
        <v>978.77</v>
      </c>
      <c r="AW45" s="25">
        <v>262.67</v>
      </c>
      <c r="AX45" s="25">
        <v>9416.34</v>
      </c>
      <c r="AY45" s="25">
        <v>3917.99</v>
      </c>
      <c r="AZ45" s="30">
        <v>0.41139999999999999</v>
      </c>
      <c r="BA45" s="25">
        <v>4548.26</v>
      </c>
      <c r="BB45" s="30">
        <v>0.47749999999999998</v>
      </c>
      <c r="BC45" s="25">
        <v>1058.1099999999999</v>
      </c>
      <c r="BD45" s="30">
        <v>0.1111</v>
      </c>
      <c r="BE45" s="25">
        <v>9524.36</v>
      </c>
      <c r="BF45" s="25">
        <v>4283.63</v>
      </c>
      <c r="BG45" s="30">
        <v>1.5071000000000001</v>
      </c>
      <c r="BH45" s="30">
        <v>0.54490000000000005</v>
      </c>
      <c r="BI45" s="30">
        <v>0.2079</v>
      </c>
      <c r="BJ45" s="30">
        <v>0.19120000000000001</v>
      </c>
      <c r="BK45" s="30">
        <v>3.0099999999999998E-2</v>
      </c>
      <c r="BL45" s="30">
        <v>2.5999999999999999E-2</v>
      </c>
    </row>
    <row r="46" spans="1:64" ht="15" x14ac:dyDescent="0.25">
      <c r="A46" s="28" t="s">
        <v>309</v>
      </c>
      <c r="B46" s="28">
        <v>48611</v>
      </c>
      <c r="C46" s="28">
        <v>34</v>
      </c>
      <c r="D46" s="29">
        <v>26.29</v>
      </c>
      <c r="E46" s="29">
        <v>893.79</v>
      </c>
      <c r="F46" s="29">
        <v>894</v>
      </c>
      <c r="G46" s="30">
        <v>8.3000000000000001E-3</v>
      </c>
      <c r="H46" s="30">
        <v>0</v>
      </c>
      <c r="I46" s="30">
        <v>5.5999999999999999E-3</v>
      </c>
      <c r="J46" s="30">
        <v>1.6999999999999999E-3</v>
      </c>
      <c r="K46" s="30">
        <v>2.3E-2</v>
      </c>
      <c r="L46" s="30">
        <v>0.95179999999999998</v>
      </c>
      <c r="M46" s="30">
        <v>9.5999999999999992E-3</v>
      </c>
      <c r="N46" s="30">
        <v>0.12640000000000001</v>
      </c>
      <c r="O46" s="30">
        <v>2.1299999999999999E-2</v>
      </c>
      <c r="P46" s="30">
        <v>8.7300000000000003E-2</v>
      </c>
      <c r="Q46" s="29">
        <v>43.83</v>
      </c>
      <c r="R46" s="25">
        <v>53857.24</v>
      </c>
      <c r="S46" s="30">
        <v>0.21740000000000001</v>
      </c>
      <c r="T46" s="30">
        <v>0.1739</v>
      </c>
      <c r="U46" s="30">
        <v>0.60870000000000002</v>
      </c>
      <c r="V46" s="26">
        <v>17.61</v>
      </c>
      <c r="W46" s="29">
        <v>5.2</v>
      </c>
      <c r="X46" s="25">
        <v>81417.649999999994</v>
      </c>
      <c r="Y46" s="26">
        <v>166.02</v>
      </c>
      <c r="Z46" s="25">
        <v>165446.28</v>
      </c>
      <c r="AA46" s="30">
        <v>0.87849999999999995</v>
      </c>
      <c r="AB46" s="30">
        <v>0.10009999999999999</v>
      </c>
      <c r="AC46" s="30">
        <v>2.0299999999999999E-2</v>
      </c>
      <c r="AD46" s="30">
        <v>1.1999999999999999E-3</v>
      </c>
      <c r="AE46" s="30">
        <v>0.1215</v>
      </c>
      <c r="AF46" s="25">
        <v>165.45</v>
      </c>
      <c r="AG46" s="25">
        <v>4371.68</v>
      </c>
      <c r="AH46" s="25">
        <v>612.49</v>
      </c>
      <c r="AI46" s="25">
        <v>174455.55</v>
      </c>
      <c r="AJ46" s="28">
        <v>480</v>
      </c>
      <c r="AK46" s="33">
        <v>38733</v>
      </c>
      <c r="AL46" s="33">
        <v>55900</v>
      </c>
      <c r="AM46" s="26">
        <v>52.71</v>
      </c>
      <c r="AN46" s="26">
        <v>25.79</v>
      </c>
      <c r="AO46" s="26">
        <v>26.33</v>
      </c>
      <c r="AP46" s="26">
        <v>4.5</v>
      </c>
      <c r="AQ46" s="25">
        <v>34.69</v>
      </c>
      <c r="AR46" s="27">
        <v>0.74809999999999999</v>
      </c>
      <c r="AS46" s="25">
        <v>1345.34</v>
      </c>
      <c r="AT46" s="25">
        <v>1864.83</v>
      </c>
      <c r="AU46" s="25">
        <v>5216.3500000000004</v>
      </c>
      <c r="AV46" s="25">
        <v>812.41</v>
      </c>
      <c r="AW46" s="25">
        <v>22.8</v>
      </c>
      <c r="AX46" s="25">
        <v>9261.73</v>
      </c>
      <c r="AY46" s="25">
        <v>3619.74</v>
      </c>
      <c r="AZ46" s="30">
        <v>0.42920000000000003</v>
      </c>
      <c r="BA46" s="25">
        <v>4431.34</v>
      </c>
      <c r="BB46" s="30">
        <v>0.52539999999999998</v>
      </c>
      <c r="BC46" s="25">
        <v>382.7</v>
      </c>
      <c r="BD46" s="30">
        <v>4.5400000000000003E-2</v>
      </c>
      <c r="BE46" s="25">
        <v>8433.7800000000007</v>
      </c>
      <c r="BF46" s="25">
        <v>2286.02</v>
      </c>
      <c r="BG46" s="30">
        <v>0.48449999999999999</v>
      </c>
      <c r="BH46" s="30">
        <v>0.50829999999999997</v>
      </c>
      <c r="BI46" s="30">
        <v>0.18779999999999999</v>
      </c>
      <c r="BJ46" s="30">
        <v>0.2641</v>
      </c>
      <c r="BK46" s="30">
        <v>2.7699999999999999E-2</v>
      </c>
      <c r="BL46" s="30">
        <v>1.21E-2</v>
      </c>
    </row>
    <row r="47" spans="1:64" ht="15" x14ac:dyDescent="0.25">
      <c r="A47" s="28" t="s">
        <v>310</v>
      </c>
      <c r="B47" s="28">
        <v>46318</v>
      </c>
      <c r="C47" s="28">
        <v>48</v>
      </c>
      <c r="D47" s="29">
        <v>36.81</v>
      </c>
      <c r="E47" s="29">
        <v>1766.93</v>
      </c>
      <c r="F47" s="29">
        <v>1873</v>
      </c>
      <c r="G47" s="30">
        <v>1.1000000000000001E-3</v>
      </c>
      <c r="H47" s="30">
        <v>5.0000000000000001E-4</v>
      </c>
      <c r="I47" s="30">
        <v>1.1000000000000001E-3</v>
      </c>
      <c r="J47" s="30">
        <v>1.9E-3</v>
      </c>
      <c r="K47" s="30">
        <v>1.18E-2</v>
      </c>
      <c r="L47" s="30">
        <v>0.9657</v>
      </c>
      <c r="M47" s="30">
        <v>1.7899999999999999E-2</v>
      </c>
      <c r="N47" s="30">
        <v>0.43409999999999999</v>
      </c>
      <c r="O47" s="30">
        <v>0</v>
      </c>
      <c r="P47" s="30">
        <v>0.1104</v>
      </c>
      <c r="Q47" s="29">
        <v>83.41</v>
      </c>
      <c r="R47" s="25">
        <v>53153.61</v>
      </c>
      <c r="S47" s="30">
        <v>0.17780000000000001</v>
      </c>
      <c r="T47" s="30">
        <v>0.22220000000000001</v>
      </c>
      <c r="U47" s="30">
        <v>0.6</v>
      </c>
      <c r="V47" s="26">
        <v>19.46</v>
      </c>
      <c r="W47" s="29">
        <v>17.100000000000001</v>
      </c>
      <c r="X47" s="25">
        <v>65474.68</v>
      </c>
      <c r="Y47" s="26">
        <v>99.14</v>
      </c>
      <c r="Z47" s="25">
        <v>95997.01</v>
      </c>
      <c r="AA47" s="30">
        <v>0.90129999999999999</v>
      </c>
      <c r="AB47" s="30">
        <v>7.3400000000000007E-2</v>
      </c>
      <c r="AC47" s="30">
        <v>2.4199999999999999E-2</v>
      </c>
      <c r="AD47" s="30">
        <v>1.1999999999999999E-3</v>
      </c>
      <c r="AE47" s="30">
        <v>9.8699999999999996E-2</v>
      </c>
      <c r="AF47" s="25">
        <v>96</v>
      </c>
      <c r="AG47" s="25">
        <v>2275.4</v>
      </c>
      <c r="AH47" s="25">
        <v>311.41000000000003</v>
      </c>
      <c r="AI47" s="25">
        <v>90709.52</v>
      </c>
      <c r="AJ47" s="28">
        <v>124</v>
      </c>
      <c r="AK47" s="33">
        <v>30718</v>
      </c>
      <c r="AL47" s="33">
        <v>42725</v>
      </c>
      <c r="AM47" s="26">
        <v>39.15</v>
      </c>
      <c r="AN47" s="26">
        <v>23.2</v>
      </c>
      <c r="AO47" s="26">
        <v>24.59</v>
      </c>
      <c r="AP47" s="26">
        <v>3.7</v>
      </c>
      <c r="AQ47" s="25">
        <v>0</v>
      </c>
      <c r="AR47" s="27">
        <v>0.84789999999999999</v>
      </c>
      <c r="AS47" s="25">
        <v>884.41</v>
      </c>
      <c r="AT47" s="25">
        <v>1459.21</v>
      </c>
      <c r="AU47" s="25">
        <v>4558.3900000000003</v>
      </c>
      <c r="AV47" s="25">
        <v>398.38</v>
      </c>
      <c r="AW47" s="25">
        <v>128.43</v>
      </c>
      <c r="AX47" s="25">
        <v>7428.82</v>
      </c>
      <c r="AY47" s="25">
        <v>4904.1000000000004</v>
      </c>
      <c r="AZ47" s="30">
        <v>0.61470000000000002</v>
      </c>
      <c r="BA47" s="25">
        <v>2353.38</v>
      </c>
      <c r="BB47" s="30">
        <v>0.29499999999999998</v>
      </c>
      <c r="BC47" s="25">
        <v>720.64</v>
      </c>
      <c r="BD47" s="30">
        <v>9.0300000000000005E-2</v>
      </c>
      <c r="BE47" s="25">
        <v>7978.12</v>
      </c>
      <c r="BF47" s="25">
        <v>5705.95</v>
      </c>
      <c r="BG47" s="30">
        <v>2.3029999999999999</v>
      </c>
      <c r="BH47" s="30">
        <v>0.56830000000000003</v>
      </c>
      <c r="BI47" s="30">
        <v>0.19919999999999999</v>
      </c>
      <c r="BJ47" s="30">
        <v>0.17510000000000001</v>
      </c>
      <c r="BK47" s="30">
        <v>4.5400000000000003E-2</v>
      </c>
      <c r="BL47" s="30">
        <v>1.2E-2</v>
      </c>
    </row>
    <row r="48" spans="1:64" ht="15" x14ac:dyDescent="0.25">
      <c r="A48" s="28" t="s">
        <v>311</v>
      </c>
      <c r="B48" s="28">
        <v>49692</v>
      </c>
      <c r="C48" s="28">
        <v>16</v>
      </c>
      <c r="D48" s="29">
        <v>11.91</v>
      </c>
      <c r="E48" s="29">
        <v>190.62</v>
      </c>
      <c r="F48" s="29">
        <v>175</v>
      </c>
      <c r="G48" s="30">
        <v>0</v>
      </c>
      <c r="H48" s="30">
        <v>0</v>
      </c>
      <c r="I48" s="30">
        <v>1.89E-2</v>
      </c>
      <c r="J48" s="30">
        <v>0</v>
      </c>
      <c r="K48" s="30">
        <v>8.6499999999999994E-2</v>
      </c>
      <c r="L48" s="30">
        <v>0.88339999999999996</v>
      </c>
      <c r="M48" s="30">
        <v>1.12E-2</v>
      </c>
      <c r="N48" s="30">
        <v>0.56569999999999998</v>
      </c>
      <c r="O48" s="30">
        <v>0</v>
      </c>
      <c r="P48" s="30">
        <v>0.1522</v>
      </c>
      <c r="Q48" s="29">
        <v>14.93</v>
      </c>
      <c r="R48" s="25">
        <v>35161.46</v>
      </c>
      <c r="S48" s="30">
        <v>0.44119999999999998</v>
      </c>
      <c r="T48" s="30">
        <v>0.26469999999999999</v>
      </c>
      <c r="U48" s="30">
        <v>0.29409999999999997</v>
      </c>
      <c r="V48" s="26">
        <v>10.92</v>
      </c>
      <c r="W48" s="29">
        <v>5.15</v>
      </c>
      <c r="X48" s="25">
        <v>47318.23</v>
      </c>
      <c r="Y48" s="26">
        <v>35.69</v>
      </c>
      <c r="Z48" s="25">
        <v>109657.91</v>
      </c>
      <c r="AA48" s="30">
        <v>0.77490000000000003</v>
      </c>
      <c r="AB48" s="30">
        <v>0.17349999999999999</v>
      </c>
      <c r="AC48" s="30">
        <v>5.0799999999999998E-2</v>
      </c>
      <c r="AD48" s="30">
        <v>6.9999999999999999E-4</v>
      </c>
      <c r="AE48" s="30">
        <v>0.2278</v>
      </c>
      <c r="AF48" s="25">
        <v>109.66</v>
      </c>
      <c r="AG48" s="25">
        <v>2516.2399999999998</v>
      </c>
      <c r="AH48" s="25">
        <v>320.16000000000003</v>
      </c>
      <c r="AI48" s="25">
        <v>111879.72</v>
      </c>
      <c r="AJ48" s="28">
        <v>242</v>
      </c>
      <c r="AK48" s="33">
        <v>26515</v>
      </c>
      <c r="AL48" s="33">
        <v>37412</v>
      </c>
      <c r="AM48" s="26">
        <v>34.6</v>
      </c>
      <c r="AN48" s="26">
        <v>21.86</v>
      </c>
      <c r="AO48" s="26">
        <v>24.35</v>
      </c>
      <c r="AP48" s="26">
        <v>4.5999999999999996</v>
      </c>
      <c r="AQ48" s="25">
        <v>1061.23</v>
      </c>
      <c r="AR48" s="27">
        <v>1.2978000000000001</v>
      </c>
      <c r="AS48" s="25">
        <v>2423.38</v>
      </c>
      <c r="AT48" s="25">
        <v>2468.46</v>
      </c>
      <c r="AU48" s="25">
        <v>6066.45</v>
      </c>
      <c r="AV48" s="25">
        <v>901.08</v>
      </c>
      <c r="AW48" s="25">
        <v>166.03</v>
      </c>
      <c r="AX48" s="25">
        <v>12025.39</v>
      </c>
      <c r="AY48" s="25">
        <v>6646.85</v>
      </c>
      <c r="AZ48" s="30">
        <v>0.52129999999999999</v>
      </c>
      <c r="BA48" s="25">
        <v>4572.37</v>
      </c>
      <c r="BB48" s="30">
        <v>0.35859999999999997</v>
      </c>
      <c r="BC48" s="25">
        <v>1531.44</v>
      </c>
      <c r="BD48" s="30">
        <v>0.1201</v>
      </c>
      <c r="BE48" s="25">
        <v>12750.66</v>
      </c>
      <c r="BF48" s="25">
        <v>4008.95</v>
      </c>
      <c r="BG48" s="30">
        <v>1.4181999999999999</v>
      </c>
      <c r="BH48" s="30">
        <v>0.51249999999999996</v>
      </c>
      <c r="BI48" s="30">
        <v>0.19989999999999999</v>
      </c>
      <c r="BJ48" s="30">
        <v>0.25850000000000001</v>
      </c>
      <c r="BK48" s="30">
        <v>1.12E-2</v>
      </c>
      <c r="BL48" s="30">
        <v>1.7999999999999999E-2</v>
      </c>
    </row>
    <row r="49" spans="1:64" ht="15" x14ac:dyDescent="0.25">
      <c r="A49" s="28" t="s">
        <v>312</v>
      </c>
      <c r="B49" s="28">
        <v>43620</v>
      </c>
      <c r="C49" s="28">
        <v>2</v>
      </c>
      <c r="D49" s="29">
        <v>1072.56</v>
      </c>
      <c r="E49" s="29">
        <v>2145.11</v>
      </c>
      <c r="F49" s="29">
        <v>2130</v>
      </c>
      <c r="G49" s="30">
        <v>1.72E-2</v>
      </c>
      <c r="H49" s="30">
        <v>1.4E-3</v>
      </c>
      <c r="I49" s="30">
        <v>8.3500000000000005E-2</v>
      </c>
      <c r="J49" s="30">
        <v>5.0000000000000001E-4</v>
      </c>
      <c r="K49" s="30">
        <v>1.61E-2</v>
      </c>
      <c r="L49" s="30">
        <v>0.82540000000000002</v>
      </c>
      <c r="M49" s="30">
        <v>5.5899999999999998E-2</v>
      </c>
      <c r="N49" s="30">
        <v>9.1499999999999998E-2</v>
      </c>
      <c r="O49" s="30">
        <v>9.9000000000000008E-3</v>
      </c>
      <c r="P49" s="30">
        <v>0.1</v>
      </c>
      <c r="Q49" s="29">
        <v>114.46</v>
      </c>
      <c r="R49" s="25">
        <v>74632.850000000006</v>
      </c>
      <c r="S49" s="30">
        <v>0.1047</v>
      </c>
      <c r="T49" s="30">
        <v>0.22090000000000001</v>
      </c>
      <c r="U49" s="30">
        <v>0.6744</v>
      </c>
      <c r="V49" s="26">
        <v>16.13</v>
      </c>
      <c r="W49" s="29">
        <v>12.25</v>
      </c>
      <c r="X49" s="25">
        <v>99011.04</v>
      </c>
      <c r="Y49" s="26">
        <v>175.11</v>
      </c>
      <c r="Z49" s="25">
        <v>212226.74</v>
      </c>
      <c r="AA49" s="30">
        <v>0.9506</v>
      </c>
      <c r="AB49" s="30">
        <v>4.2200000000000001E-2</v>
      </c>
      <c r="AC49" s="30">
        <v>6.8999999999999999E-3</v>
      </c>
      <c r="AD49" s="30">
        <v>2.9999999999999997E-4</v>
      </c>
      <c r="AE49" s="30">
        <v>4.9399999999999999E-2</v>
      </c>
      <c r="AF49" s="25">
        <v>212.23</v>
      </c>
      <c r="AG49" s="25">
        <v>10328.98</v>
      </c>
      <c r="AH49" s="25">
        <v>1365</v>
      </c>
      <c r="AI49" s="25">
        <v>243881.78</v>
      </c>
      <c r="AJ49" s="28">
        <v>575</v>
      </c>
      <c r="AK49" s="33">
        <v>58020</v>
      </c>
      <c r="AL49" s="33">
        <v>115517</v>
      </c>
      <c r="AM49" s="26">
        <v>107.9</v>
      </c>
      <c r="AN49" s="26">
        <v>47.38</v>
      </c>
      <c r="AO49" s="26">
        <v>67.66</v>
      </c>
      <c r="AP49" s="26">
        <v>5.7</v>
      </c>
      <c r="AQ49" s="25">
        <v>2157.36</v>
      </c>
      <c r="AR49" s="27">
        <v>0.80289999999999995</v>
      </c>
      <c r="AS49" s="25">
        <v>1451.05</v>
      </c>
      <c r="AT49" s="25">
        <v>2188.98</v>
      </c>
      <c r="AU49" s="25">
        <v>8510.49</v>
      </c>
      <c r="AV49" s="25">
        <v>1827.91</v>
      </c>
      <c r="AW49" s="25">
        <v>354.82</v>
      </c>
      <c r="AX49" s="25">
        <v>14333.25</v>
      </c>
      <c r="AY49" s="25">
        <v>2990.16</v>
      </c>
      <c r="AZ49" s="30">
        <v>0.1832</v>
      </c>
      <c r="BA49" s="25">
        <v>12819.49</v>
      </c>
      <c r="BB49" s="30">
        <v>0.78549999999999998</v>
      </c>
      <c r="BC49" s="25">
        <v>511.2</v>
      </c>
      <c r="BD49" s="30">
        <v>3.1300000000000001E-2</v>
      </c>
      <c r="BE49" s="25">
        <v>16320.85</v>
      </c>
      <c r="BF49" s="25">
        <v>1671.47</v>
      </c>
      <c r="BG49" s="30">
        <v>0.14269999999999999</v>
      </c>
      <c r="BH49" s="30">
        <v>0.60440000000000005</v>
      </c>
      <c r="BI49" s="30">
        <v>0.21240000000000001</v>
      </c>
      <c r="BJ49" s="30">
        <v>0.1195</v>
      </c>
      <c r="BK49" s="30">
        <v>3.9800000000000002E-2</v>
      </c>
      <c r="BL49" s="30">
        <v>2.3900000000000001E-2</v>
      </c>
    </row>
    <row r="50" spans="1:64" ht="15" x14ac:dyDescent="0.25">
      <c r="A50" s="28" t="s">
        <v>313</v>
      </c>
      <c r="B50" s="28">
        <v>46748</v>
      </c>
      <c r="C50" s="28">
        <v>109</v>
      </c>
      <c r="D50" s="29">
        <v>27.74</v>
      </c>
      <c r="E50" s="29">
        <v>3023.22</v>
      </c>
      <c r="F50" s="29">
        <v>2797</v>
      </c>
      <c r="G50" s="30">
        <v>6.4000000000000003E-3</v>
      </c>
      <c r="H50" s="30">
        <v>0</v>
      </c>
      <c r="I50" s="30">
        <v>1.1599999999999999E-2</v>
      </c>
      <c r="J50" s="30">
        <v>3.5000000000000001E-3</v>
      </c>
      <c r="K50" s="30">
        <v>2.4899999999999999E-2</v>
      </c>
      <c r="L50" s="30">
        <v>0.91910000000000003</v>
      </c>
      <c r="M50" s="30">
        <v>3.4500000000000003E-2</v>
      </c>
      <c r="N50" s="30">
        <v>0.18840000000000001</v>
      </c>
      <c r="O50" s="30">
        <v>4.5999999999999999E-3</v>
      </c>
      <c r="P50" s="30">
        <v>0.12559999999999999</v>
      </c>
      <c r="Q50" s="29">
        <v>115</v>
      </c>
      <c r="R50" s="25">
        <v>58837.120000000003</v>
      </c>
      <c r="S50" s="30">
        <v>0.20119999999999999</v>
      </c>
      <c r="T50" s="30">
        <v>0.22559999999999999</v>
      </c>
      <c r="U50" s="30">
        <v>0.57320000000000004</v>
      </c>
      <c r="V50" s="26">
        <v>19.63</v>
      </c>
      <c r="W50" s="29">
        <v>13</v>
      </c>
      <c r="X50" s="25">
        <v>85708.38</v>
      </c>
      <c r="Y50" s="26">
        <v>228.99</v>
      </c>
      <c r="Z50" s="25">
        <v>217661.79</v>
      </c>
      <c r="AA50" s="30">
        <v>0.90180000000000005</v>
      </c>
      <c r="AB50" s="30">
        <v>7.0300000000000001E-2</v>
      </c>
      <c r="AC50" s="30">
        <v>2.7300000000000001E-2</v>
      </c>
      <c r="AD50" s="30">
        <v>5.0000000000000001E-4</v>
      </c>
      <c r="AE50" s="30">
        <v>9.8199999999999996E-2</v>
      </c>
      <c r="AF50" s="25">
        <v>217.66</v>
      </c>
      <c r="AG50" s="25">
        <v>6737.77</v>
      </c>
      <c r="AH50" s="25">
        <v>789.98</v>
      </c>
      <c r="AI50" s="25">
        <v>230434.46</v>
      </c>
      <c r="AJ50" s="28">
        <v>564</v>
      </c>
      <c r="AK50" s="33">
        <v>42924</v>
      </c>
      <c r="AL50" s="33">
        <v>75325</v>
      </c>
      <c r="AM50" s="26">
        <v>39.909999999999997</v>
      </c>
      <c r="AN50" s="26">
        <v>30.69</v>
      </c>
      <c r="AO50" s="26">
        <v>30.84</v>
      </c>
      <c r="AP50" s="26">
        <v>4.5999999999999996</v>
      </c>
      <c r="AQ50" s="25">
        <v>1836.73</v>
      </c>
      <c r="AR50" s="27">
        <v>0.92800000000000005</v>
      </c>
      <c r="AS50" s="25">
        <v>1248.58</v>
      </c>
      <c r="AT50" s="25">
        <v>1870.8</v>
      </c>
      <c r="AU50" s="25">
        <v>5061.07</v>
      </c>
      <c r="AV50" s="25">
        <v>608.75</v>
      </c>
      <c r="AW50" s="25">
        <v>470.37</v>
      </c>
      <c r="AX50" s="25">
        <v>9259.57</v>
      </c>
      <c r="AY50" s="25">
        <v>2428.9699999999998</v>
      </c>
      <c r="AZ50" s="30">
        <v>0.2384</v>
      </c>
      <c r="BA50" s="25">
        <v>7314</v>
      </c>
      <c r="BB50" s="30">
        <v>0.71779999999999999</v>
      </c>
      <c r="BC50" s="25">
        <v>446.55</v>
      </c>
      <c r="BD50" s="30">
        <v>4.3799999999999999E-2</v>
      </c>
      <c r="BE50" s="25">
        <v>10189.52</v>
      </c>
      <c r="BF50" s="25">
        <v>1332.39</v>
      </c>
      <c r="BG50" s="30">
        <v>0.17249999999999999</v>
      </c>
      <c r="BH50" s="30">
        <v>0.5796</v>
      </c>
      <c r="BI50" s="30">
        <v>0.2485</v>
      </c>
      <c r="BJ50" s="30">
        <v>0.1273</v>
      </c>
      <c r="BK50" s="30">
        <v>2.46E-2</v>
      </c>
      <c r="BL50" s="30">
        <v>0.02</v>
      </c>
    </row>
    <row r="51" spans="1:64" ht="15" x14ac:dyDescent="0.25">
      <c r="A51" s="28" t="s">
        <v>314</v>
      </c>
      <c r="B51" s="28">
        <v>48462</v>
      </c>
      <c r="C51" s="28">
        <v>114</v>
      </c>
      <c r="D51" s="29">
        <v>14.12</v>
      </c>
      <c r="E51" s="29">
        <v>1609.45</v>
      </c>
      <c r="F51" s="29">
        <v>1504</v>
      </c>
      <c r="G51" s="30">
        <v>4.0000000000000001E-3</v>
      </c>
      <c r="H51" s="30">
        <v>0</v>
      </c>
      <c r="I51" s="30">
        <v>4.4999999999999997E-3</v>
      </c>
      <c r="J51" s="30">
        <v>2E-3</v>
      </c>
      <c r="K51" s="30">
        <v>6.1000000000000004E-3</v>
      </c>
      <c r="L51" s="30">
        <v>0.97360000000000002</v>
      </c>
      <c r="M51" s="30">
        <v>9.7999999999999997E-3</v>
      </c>
      <c r="N51" s="30">
        <v>0.36699999999999999</v>
      </c>
      <c r="O51" s="30">
        <v>0</v>
      </c>
      <c r="P51" s="30">
        <v>0.1072</v>
      </c>
      <c r="Q51" s="29">
        <v>71.62</v>
      </c>
      <c r="R51" s="25">
        <v>59939.35</v>
      </c>
      <c r="S51" s="30">
        <v>0.12939999999999999</v>
      </c>
      <c r="T51" s="30">
        <v>0.23530000000000001</v>
      </c>
      <c r="U51" s="30">
        <v>0.63529999999999998</v>
      </c>
      <c r="V51" s="26">
        <v>18.89</v>
      </c>
      <c r="W51" s="29">
        <v>9</v>
      </c>
      <c r="X51" s="25">
        <v>69094.78</v>
      </c>
      <c r="Y51" s="26">
        <v>167.75</v>
      </c>
      <c r="Z51" s="25">
        <v>119609.51</v>
      </c>
      <c r="AA51" s="30">
        <v>0.89849999999999997</v>
      </c>
      <c r="AB51" s="30">
        <v>3.8800000000000001E-2</v>
      </c>
      <c r="AC51" s="30">
        <v>6.13E-2</v>
      </c>
      <c r="AD51" s="30">
        <v>1.4E-3</v>
      </c>
      <c r="AE51" s="30">
        <v>0.1027</v>
      </c>
      <c r="AF51" s="25">
        <v>119.61</v>
      </c>
      <c r="AG51" s="25">
        <v>2860.34</v>
      </c>
      <c r="AH51" s="25">
        <v>358.22</v>
      </c>
      <c r="AI51" s="25">
        <v>118708.49</v>
      </c>
      <c r="AJ51" s="28">
        <v>282</v>
      </c>
      <c r="AK51" s="33">
        <v>31973</v>
      </c>
      <c r="AL51" s="33">
        <v>41928</v>
      </c>
      <c r="AM51" s="26">
        <v>46.55</v>
      </c>
      <c r="AN51" s="26">
        <v>22.39</v>
      </c>
      <c r="AO51" s="26">
        <v>22.56</v>
      </c>
      <c r="AP51" s="26">
        <v>3.6</v>
      </c>
      <c r="AQ51" s="25">
        <v>0</v>
      </c>
      <c r="AR51" s="27">
        <v>0.89859999999999995</v>
      </c>
      <c r="AS51" s="25">
        <v>891</v>
      </c>
      <c r="AT51" s="25">
        <v>1587.85</v>
      </c>
      <c r="AU51" s="25">
        <v>5066.93</v>
      </c>
      <c r="AV51" s="25">
        <v>951.87</v>
      </c>
      <c r="AW51" s="25">
        <v>215.49</v>
      </c>
      <c r="AX51" s="25">
        <v>8713.14</v>
      </c>
      <c r="AY51" s="25">
        <v>5041.55</v>
      </c>
      <c r="AZ51" s="30">
        <v>0.60709999999999997</v>
      </c>
      <c r="BA51" s="25">
        <v>2440.77</v>
      </c>
      <c r="BB51" s="30">
        <v>0.29389999999999999</v>
      </c>
      <c r="BC51" s="25">
        <v>821.56</v>
      </c>
      <c r="BD51" s="30">
        <v>9.8900000000000002E-2</v>
      </c>
      <c r="BE51" s="25">
        <v>8303.89</v>
      </c>
      <c r="BF51" s="25">
        <v>4301.6899999999996</v>
      </c>
      <c r="BG51" s="30">
        <v>1.6403000000000001</v>
      </c>
      <c r="BH51" s="30">
        <v>0.59519999999999995</v>
      </c>
      <c r="BI51" s="30">
        <v>0.21160000000000001</v>
      </c>
      <c r="BJ51" s="30">
        <v>0.14910000000000001</v>
      </c>
      <c r="BK51" s="30">
        <v>0.03</v>
      </c>
      <c r="BL51" s="30">
        <v>1.41E-2</v>
      </c>
    </row>
    <row r="52" spans="1:64" ht="15" x14ac:dyDescent="0.25">
      <c r="A52" s="28" t="s">
        <v>315</v>
      </c>
      <c r="B52" s="28">
        <v>46383</v>
      </c>
      <c r="C52" s="28">
        <v>70</v>
      </c>
      <c r="D52" s="29">
        <v>22.77</v>
      </c>
      <c r="E52" s="29">
        <v>1593.69</v>
      </c>
      <c r="F52" s="29">
        <v>1690</v>
      </c>
      <c r="G52" s="30">
        <v>3.0000000000000001E-3</v>
      </c>
      <c r="H52" s="30">
        <v>5.9999999999999995E-4</v>
      </c>
      <c r="I52" s="30">
        <v>7.1000000000000004E-3</v>
      </c>
      <c r="J52" s="30">
        <v>0</v>
      </c>
      <c r="K52" s="30">
        <v>1.06E-2</v>
      </c>
      <c r="L52" s="30">
        <v>0.96240000000000003</v>
      </c>
      <c r="M52" s="30">
        <v>1.6299999999999999E-2</v>
      </c>
      <c r="N52" s="30">
        <v>0.45710000000000001</v>
      </c>
      <c r="O52" s="30">
        <v>0</v>
      </c>
      <c r="P52" s="30">
        <v>0.16</v>
      </c>
      <c r="Q52" s="29">
        <v>73.790000000000006</v>
      </c>
      <c r="R52" s="25">
        <v>45689.89</v>
      </c>
      <c r="S52" s="30">
        <v>0.2475</v>
      </c>
      <c r="T52" s="30">
        <v>0.23760000000000001</v>
      </c>
      <c r="U52" s="30">
        <v>0.51490000000000002</v>
      </c>
      <c r="V52" s="26">
        <v>17.899999999999999</v>
      </c>
      <c r="W52" s="29">
        <v>16.14</v>
      </c>
      <c r="X52" s="25">
        <v>63058.58</v>
      </c>
      <c r="Y52" s="26">
        <v>95.68</v>
      </c>
      <c r="Z52" s="25">
        <v>84054.45</v>
      </c>
      <c r="AA52" s="30">
        <v>0.82140000000000002</v>
      </c>
      <c r="AB52" s="30">
        <v>0.13059999999999999</v>
      </c>
      <c r="AC52" s="30">
        <v>4.7E-2</v>
      </c>
      <c r="AD52" s="30">
        <v>8.9999999999999998E-4</v>
      </c>
      <c r="AE52" s="30">
        <v>0.17899999999999999</v>
      </c>
      <c r="AF52" s="25">
        <v>84.05</v>
      </c>
      <c r="AG52" s="25">
        <v>1979.08</v>
      </c>
      <c r="AH52" s="25">
        <v>278.18</v>
      </c>
      <c r="AI52" s="25">
        <v>90143.93</v>
      </c>
      <c r="AJ52" s="28">
        <v>121</v>
      </c>
      <c r="AK52" s="33">
        <v>30188</v>
      </c>
      <c r="AL52" s="33">
        <v>40851</v>
      </c>
      <c r="AM52" s="26">
        <v>33.299999999999997</v>
      </c>
      <c r="AN52" s="26">
        <v>23.16</v>
      </c>
      <c r="AO52" s="26">
        <v>22.37</v>
      </c>
      <c r="AP52" s="26">
        <v>4.0999999999999996</v>
      </c>
      <c r="AQ52" s="25">
        <v>0</v>
      </c>
      <c r="AR52" s="27">
        <v>0.68069999999999997</v>
      </c>
      <c r="AS52" s="25">
        <v>1088.3900000000001</v>
      </c>
      <c r="AT52" s="25">
        <v>1734.01</v>
      </c>
      <c r="AU52" s="25">
        <v>4205.47</v>
      </c>
      <c r="AV52" s="25">
        <v>843.52</v>
      </c>
      <c r="AW52" s="25">
        <v>735.43</v>
      </c>
      <c r="AX52" s="25">
        <v>8606.82</v>
      </c>
      <c r="AY52" s="25">
        <v>5356.72</v>
      </c>
      <c r="AZ52" s="30">
        <v>0.63019999999999998</v>
      </c>
      <c r="BA52" s="25">
        <v>2385.84</v>
      </c>
      <c r="BB52" s="30">
        <v>0.28070000000000001</v>
      </c>
      <c r="BC52" s="25">
        <v>757.38</v>
      </c>
      <c r="BD52" s="30">
        <v>8.9099999999999999E-2</v>
      </c>
      <c r="BE52" s="25">
        <v>8499.94</v>
      </c>
      <c r="BF52" s="25">
        <v>6064.75</v>
      </c>
      <c r="BG52" s="30">
        <v>2.4824999999999999</v>
      </c>
      <c r="BH52" s="30">
        <v>0.54310000000000003</v>
      </c>
      <c r="BI52" s="30">
        <v>0.28199999999999997</v>
      </c>
      <c r="BJ52" s="30">
        <v>0.1225</v>
      </c>
      <c r="BK52" s="30">
        <v>2.41E-2</v>
      </c>
      <c r="BL52" s="30">
        <v>2.8400000000000002E-2</v>
      </c>
    </row>
    <row r="53" spans="1:64" ht="15" x14ac:dyDescent="0.25">
      <c r="A53" s="28" t="s">
        <v>316</v>
      </c>
      <c r="B53" s="28">
        <v>46862</v>
      </c>
      <c r="C53" s="28">
        <v>54</v>
      </c>
      <c r="D53" s="29">
        <v>30.47</v>
      </c>
      <c r="E53" s="29">
        <v>1645.61</v>
      </c>
      <c r="F53" s="29">
        <v>1714</v>
      </c>
      <c r="G53" s="30">
        <v>9.2999999999999992E-3</v>
      </c>
      <c r="H53" s="30">
        <v>0</v>
      </c>
      <c r="I53" s="30">
        <v>1.0699999999999999E-2</v>
      </c>
      <c r="J53" s="30">
        <v>0</v>
      </c>
      <c r="K53" s="30">
        <v>8.8999999999999999E-3</v>
      </c>
      <c r="L53" s="30">
        <v>0.96109999999999995</v>
      </c>
      <c r="M53" s="30">
        <v>0.01</v>
      </c>
      <c r="N53" s="30">
        <v>0.1709</v>
      </c>
      <c r="O53" s="30">
        <v>0</v>
      </c>
      <c r="P53" s="30">
        <v>0.1024</v>
      </c>
      <c r="Q53" s="29">
        <v>64.7</v>
      </c>
      <c r="R53" s="25">
        <v>53167.25</v>
      </c>
      <c r="S53" s="30">
        <v>0.24579999999999999</v>
      </c>
      <c r="T53" s="30">
        <v>0.25419999999999998</v>
      </c>
      <c r="U53" s="30">
        <v>0.5</v>
      </c>
      <c r="V53" s="26">
        <v>20.46</v>
      </c>
      <c r="W53" s="29">
        <v>11</v>
      </c>
      <c r="X53" s="25">
        <v>74029.73</v>
      </c>
      <c r="Y53" s="26">
        <v>145.36000000000001</v>
      </c>
      <c r="Z53" s="25">
        <v>185218.02</v>
      </c>
      <c r="AA53" s="30">
        <v>0.8216</v>
      </c>
      <c r="AB53" s="30">
        <v>7.9399999999999998E-2</v>
      </c>
      <c r="AC53" s="30">
        <v>9.8400000000000001E-2</v>
      </c>
      <c r="AD53" s="30">
        <v>5.0000000000000001E-4</v>
      </c>
      <c r="AE53" s="30">
        <v>0.17849999999999999</v>
      </c>
      <c r="AF53" s="25">
        <v>185.22</v>
      </c>
      <c r="AG53" s="25">
        <v>4535.26</v>
      </c>
      <c r="AH53" s="25">
        <v>555.27</v>
      </c>
      <c r="AI53" s="25">
        <v>189711.57</v>
      </c>
      <c r="AJ53" s="28">
        <v>505</v>
      </c>
      <c r="AK53" s="33">
        <v>41624</v>
      </c>
      <c r="AL53" s="33">
        <v>57986</v>
      </c>
      <c r="AM53" s="26">
        <v>44.3</v>
      </c>
      <c r="AN53" s="26">
        <v>22.08</v>
      </c>
      <c r="AO53" s="26">
        <v>24.65</v>
      </c>
      <c r="AP53" s="26">
        <v>5.0999999999999996</v>
      </c>
      <c r="AQ53" s="25">
        <v>1895.95</v>
      </c>
      <c r="AR53" s="27">
        <v>1.0266999999999999</v>
      </c>
      <c r="AS53" s="25">
        <v>1284.8399999999999</v>
      </c>
      <c r="AT53" s="25">
        <v>1941.68</v>
      </c>
      <c r="AU53" s="25">
        <v>4244.88</v>
      </c>
      <c r="AV53" s="25">
        <v>1173.1300000000001</v>
      </c>
      <c r="AW53" s="25">
        <v>109.45</v>
      </c>
      <c r="AX53" s="25">
        <v>8753.98</v>
      </c>
      <c r="AY53" s="25">
        <v>2208.04</v>
      </c>
      <c r="AZ53" s="30">
        <v>0.25950000000000001</v>
      </c>
      <c r="BA53" s="25">
        <v>5801.44</v>
      </c>
      <c r="BB53" s="30">
        <v>0.68189999999999995</v>
      </c>
      <c r="BC53" s="25">
        <v>498.14</v>
      </c>
      <c r="BD53" s="30">
        <v>5.8599999999999999E-2</v>
      </c>
      <c r="BE53" s="25">
        <v>8507.6200000000008</v>
      </c>
      <c r="BF53" s="25">
        <v>2192.9299999999998</v>
      </c>
      <c r="BG53" s="30">
        <v>0.4289</v>
      </c>
      <c r="BH53" s="30">
        <v>0.57320000000000004</v>
      </c>
      <c r="BI53" s="30">
        <v>0.18809999999999999</v>
      </c>
      <c r="BJ53" s="30">
        <v>0.15440000000000001</v>
      </c>
      <c r="BK53" s="30">
        <v>4.8099999999999997E-2</v>
      </c>
      <c r="BL53" s="30">
        <v>3.6200000000000003E-2</v>
      </c>
    </row>
    <row r="54" spans="1:64" ht="15" x14ac:dyDescent="0.25">
      <c r="A54" s="28" t="s">
        <v>317</v>
      </c>
      <c r="B54" s="28">
        <v>49593</v>
      </c>
      <c r="C54" s="28">
        <v>84</v>
      </c>
      <c r="D54" s="29">
        <v>10.87</v>
      </c>
      <c r="E54" s="29">
        <v>913.16</v>
      </c>
      <c r="F54" s="29">
        <v>883</v>
      </c>
      <c r="G54" s="30">
        <v>0</v>
      </c>
      <c r="H54" s="30">
        <v>0</v>
      </c>
      <c r="I54" s="30">
        <v>5.9999999999999995E-4</v>
      </c>
      <c r="J54" s="30">
        <v>1E-4</v>
      </c>
      <c r="K54" s="30">
        <v>0</v>
      </c>
      <c r="L54" s="30">
        <v>0.99570000000000003</v>
      </c>
      <c r="M54" s="30">
        <v>3.5999999999999999E-3</v>
      </c>
      <c r="N54" s="30">
        <v>0.4587</v>
      </c>
      <c r="O54" s="30">
        <v>0</v>
      </c>
      <c r="P54" s="30">
        <v>8.8700000000000001E-2</v>
      </c>
      <c r="Q54" s="29">
        <v>48</v>
      </c>
      <c r="R54" s="25">
        <v>47078.51</v>
      </c>
      <c r="S54" s="30">
        <v>0.2535</v>
      </c>
      <c r="T54" s="30">
        <v>8.4500000000000006E-2</v>
      </c>
      <c r="U54" s="30">
        <v>0.66200000000000003</v>
      </c>
      <c r="V54" s="26">
        <v>17.48</v>
      </c>
      <c r="W54" s="29">
        <v>7</v>
      </c>
      <c r="X54" s="25">
        <v>73523.429999999993</v>
      </c>
      <c r="Y54" s="26">
        <v>126.25</v>
      </c>
      <c r="Z54" s="25">
        <v>68625.09</v>
      </c>
      <c r="AA54" s="30">
        <v>0.75190000000000001</v>
      </c>
      <c r="AB54" s="30">
        <v>2.4E-2</v>
      </c>
      <c r="AC54" s="30">
        <v>0.22320000000000001</v>
      </c>
      <c r="AD54" s="30">
        <v>8.0000000000000004E-4</v>
      </c>
      <c r="AE54" s="30">
        <v>0.24809999999999999</v>
      </c>
      <c r="AF54" s="25">
        <v>68.63</v>
      </c>
      <c r="AG54" s="25">
        <v>1550.95</v>
      </c>
      <c r="AH54" s="25">
        <v>208.1</v>
      </c>
      <c r="AI54" s="25">
        <v>59881.37</v>
      </c>
      <c r="AJ54" s="28">
        <v>23</v>
      </c>
      <c r="AK54" s="33">
        <v>28564</v>
      </c>
      <c r="AL54" s="33">
        <v>39951</v>
      </c>
      <c r="AM54" s="26">
        <v>24.67</v>
      </c>
      <c r="AN54" s="26">
        <v>22</v>
      </c>
      <c r="AO54" s="26">
        <v>22.09</v>
      </c>
      <c r="AP54" s="26">
        <v>3.4</v>
      </c>
      <c r="AQ54" s="25">
        <v>0</v>
      </c>
      <c r="AR54" s="27">
        <v>0.57110000000000005</v>
      </c>
      <c r="AS54" s="25">
        <v>1133.1199999999999</v>
      </c>
      <c r="AT54" s="25">
        <v>2485.52</v>
      </c>
      <c r="AU54" s="25">
        <v>5222.6099999999997</v>
      </c>
      <c r="AV54" s="25">
        <v>855.48</v>
      </c>
      <c r="AW54" s="25">
        <v>94.48</v>
      </c>
      <c r="AX54" s="25">
        <v>9791.2099999999991</v>
      </c>
      <c r="AY54" s="25">
        <v>6775.09</v>
      </c>
      <c r="AZ54" s="30">
        <v>0.64159999999999995</v>
      </c>
      <c r="BA54" s="25">
        <v>2467.1</v>
      </c>
      <c r="BB54" s="30">
        <v>0.2336</v>
      </c>
      <c r="BC54" s="25">
        <v>1317.21</v>
      </c>
      <c r="BD54" s="30">
        <v>0.12470000000000001</v>
      </c>
      <c r="BE54" s="25">
        <v>10559.41</v>
      </c>
      <c r="BF54" s="25">
        <v>6530.95</v>
      </c>
      <c r="BG54" s="30">
        <v>3.5832000000000002</v>
      </c>
      <c r="BH54" s="30">
        <v>0.49719999999999998</v>
      </c>
      <c r="BI54" s="30">
        <v>0.19289999999999999</v>
      </c>
      <c r="BJ54" s="30">
        <v>0.2477</v>
      </c>
      <c r="BK54" s="30">
        <v>4.6600000000000003E-2</v>
      </c>
      <c r="BL54" s="30">
        <v>1.5599999999999999E-2</v>
      </c>
    </row>
    <row r="55" spans="1:64" ht="15" x14ac:dyDescent="0.25">
      <c r="A55" s="28" t="s">
        <v>318</v>
      </c>
      <c r="B55" s="28">
        <v>50096</v>
      </c>
      <c r="C55" s="28">
        <v>51</v>
      </c>
      <c r="D55" s="29">
        <v>6.27</v>
      </c>
      <c r="E55" s="29">
        <v>320</v>
      </c>
      <c r="F55" s="29">
        <v>297</v>
      </c>
      <c r="G55" s="30">
        <v>0</v>
      </c>
      <c r="H55" s="30">
        <v>0</v>
      </c>
      <c r="I55" s="30">
        <v>1.7100000000000001E-2</v>
      </c>
      <c r="J55" s="30">
        <v>0</v>
      </c>
      <c r="K55" s="30">
        <v>1.6799999999999999E-2</v>
      </c>
      <c r="L55" s="30">
        <v>0.93820000000000003</v>
      </c>
      <c r="M55" s="30">
        <v>2.7900000000000001E-2</v>
      </c>
      <c r="N55" s="30">
        <v>0.60609999999999997</v>
      </c>
      <c r="O55" s="30">
        <v>0.10440000000000001</v>
      </c>
      <c r="P55" s="30">
        <v>0.1047</v>
      </c>
      <c r="Q55" s="29">
        <v>20.5</v>
      </c>
      <c r="R55" s="25">
        <v>41861.24</v>
      </c>
      <c r="S55" s="30">
        <v>0.1842</v>
      </c>
      <c r="T55" s="30">
        <v>0.28949999999999998</v>
      </c>
      <c r="U55" s="30">
        <v>0.52629999999999999</v>
      </c>
      <c r="V55" s="26">
        <v>12.1</v>
      </c>
      <c r="W55" s="29">
        <v>4.07</v>
      </c>
      <c r="X55" s="25">
        <v>60059.5</v>
      </c>
      <c r="Y55" s="26">
        <v>75.77</v>
      </c>
      <c r="Z55" s="25">
        <v>162854.13</v>
      </c>
      <c r="AA55" s="30">
        <v>0.92</v>
      </c>
      <c r="AB55" s="30">
        <v>5.0099999999999999E-2</v>
      </c>
      <c r="AC55" s="30">
        <v>2.9100000000000001E-2</v>
      </c>
      <c r="AD55" s="30">
        <v>8.0000000000000004E-4</v>
      </c>
      <c r="AE55" s="30">
        <v>0.08</v>
      </c>
      <c r="AF55" s="25">
        <v>162.85</v>
      </c>
      <c r="AG55" s="25">
        <v>4355.33</v>
      </c>
      <c r="AH55" s="25">
        <v>548.14</v>
      </c>
      <c r="AI55" s="25">
        <v>154147.31</v>
      </c>
      <c r="AJ55" s="28">
        <v>428</v>
      </c>
      <c r="AK55" s="33">
        <v>25625</v>
      </c>
      <c r="AL55" s="33">
        <v>31883</v>
      </c>
      <c r="AM55" s="26">
        <v>54.45</v>
      </c>
      <c r="AN55" s="26">
        <v>25.63</v>
      </c>
      <c r="AO55" s="26">
        <v>30.7</v>
      </c>
      <c r="AP55" s="26">
        <v>4.7</v>
      </c>
      <c r="AQ55" s="25">
        <v>0</v>
      </c>
      <c r="AR55" s="27">
        <v>1.4028</v>
      </c>
      <c r="AS55" s="25">
        <v>2268.15</v>
      </c>
      <c r="AT55" s="25">
        <v>3157.59</v>
      </c>
      <c r="AU55" s="25">
        <v>6837.95</v>
      </c>
      <c r="AV55" s="25">
        <v>1210.42</v>
      </c>
      <c r="AW55" s="25">
        <v>344.26</v>
      </c>
      <c r="AX55" s="25">
        <v>13818.37</v>
      </c>
      <c r="AY55" s="25">
        <v>5288.31</v>
      </c>
      <c r="AZ55" s="30">
        <v>0.40339999999999998</v>
      </c>
      <c r="BA55" s="25">
        <v>4577.8</v>
      </c>
      <c r="BB55" s="30">
        <v>0.34920000000000001</v>
      </c>
      <c r="BC55" s="25">
        <v>3242.02</v>
      </c>
      <c r="BD55" s="30">
        <v>0.24729999999999999</v>
      </c>
      <c r="BE55" s="25">
        <v>13108.14</v>
      </c>
      <c r="BF55" s="25">
        <v>3349.41</v>
      </c>
      <c r="BG55" s="30">
        <v>1.2844</v>
      </c>
      <c r="BH55" s="30">
        <v>0.52200000000000002</v>
      </c>
      <c r="BI55" s="30">
        <v>0.2034</v>
      </c>
      <c r="BJ55" s="30">
        <v>0.2059</v>
      </c>
      <c r="BK55" s="30">
        <v>4.9099999999999998E-2</v>
      </c>
      <c r="BL55" s="30">
        <v>1.9599999999999999E-2</v>
      </c>
    </row>
    <row r="56" spans="1:64" ht="15" x14ac:dyDescent="0.25">
      <c r="A56" s="28" t="s">
        <v>319</v>
      </c>
      <c r="B56" s="28">
        <v>45211</v>
      </c>
      <c r="C56" s="28">
        <v>53</v>
      </c>
      <c r="D56" s="29">
        <v>20.21</v>
      </c>
      <c r="E56" s="29">
        <v>1071.19</v>
      </c>
      <c r="F56" s="29">
        <v>1103</v>
      </c>
      <c r="G56" s="30">
        <v>0.01</v>
      </c>
      <c r="H56" s="30">
        <v>0</v>
      </c>
      <c r="I56" s="30">
        <v>2.7000000000000001E-3</v>
      </c>
      <c r="J56" s="30">
        <v>0</v>
      </c>
      <c r="K56" s="30">
        <v>7.1999999999999998E-3</v>
      </c>
      <c r="L56" s="30">
        <v>0.94620000000000004</v>
      </c>
      <c r="M56" s="30">
        <v>3.39E-2</v>
      </c>
      <c r="N56" s="30">
        <v>0.21490000000000001</v>
      </c>
      <c r="O56" s="30">
        <v>0</v>
      </c>
      <c r="P56" s="30">
        <v>0.1026</v>
      </c>
      <c r="Q56" s="29">
        <v>55.5</v>
      </c>
      <c r="R56" s="25">
        <v>54018.73</v>
      </c>
      <c r="S56" s="30">
        <v>0.1061</v>
      </c>
      <c r="T56" s="30">
        <v>0.16669999999999999</v>
      </c>
      <c r="U56" s="30">
        <v>0.72729999999999995</v>
      </c>
      <c r="V56" s="26">
        <v>16.7</v>
      </c>
      <c r="W56" s="29">
        <v>6.5</v>
      </c>
      <c r="X56" s="25">
        <v>73439.23</v>
      </c>
      <c r="Y56" s="26">
        <v>158.13999999999999</v>
      </c>
      <c r="Z56" s="25">
        <v>120812.04</v>
      </c>
      <c r="AA56" s="30">
        <v>0.78149999999999997</v>
      </c>
      <c r="AB56" s="30">
        <v>0.16059999999999999</v>
      </c>
      <c r="AC56" s="30">
        <v>5.6500000000000002E-2</v>
      </c>
      <c r="AD56" s="30">
        <v>1.2999999999999999E-3</v>
      </c>
      <c r="AE56" s="30">
        <v>0.21909999999999999</v>
      </c>
      <c r="AF56" s="25">
        <v>120.81</v>
      </c>
      <c r="AG56" s="25">
        <v>3109.85</v>
      </c>
      <c r="AH56" s="25">
        <v>380.34</v>
      </c>
      <c r="AI56" s="25">
        <v>130189.22</v>
      </c>
      <c r="AJ56" s="28">
        <v>345</v>
      </c>
      <c r="AK56" s="33">
        <v>33972</v>
      </c>
      <c r="AL56" s="33">
        <v>48022</v>
      </c>
      <c r="AM56" s="26">
        <v>38.46</v>
      </c>
      <c r="AN56" s="26">
        <v>24.95</v>
      </c>
      <c r="AO56" s="26">
        <v>25.01</v>
      </c>
      <c r="AP56" s="26">
        <v>4.5999999999999996</v>
      </c>
      <c r="AQ56" s="25">
        <v>0</v>
      </c>
      <c r="AR56" s="27">
        <v>0.66049999999999998</v>
      </c>
      <c r="AS56" s="25">
        <v>985.43</v>
      </c>
      <c r="AT56" s="25">
        <v>2161.16</v>
      </c>
      <c r="AU56" s="25">
        <v>4592.42</v>
      </c>
      <c r="AV56" s="25">
        <v>761.73</v>
      </c>
      <c r="AW56" s="25">
        <v>140.88</v>
      </c>
      <c r="AX56" s="25">
        <v>8641.6299999999992</v>
      </c>
      <c r="AY56" s="25">
        <v>4138.2700000000004</v>
      </c>
      <c r="AZ56" s="30">
        <v>0.52949999999999997</v>
      </c>
      <c r="BA56" s="25">
        <v>3216.08</v>
      </c>
      <c r="BB56" s="30">
        <v>0.41149999999999998</v>
      </c>
      <c r="BC56" s="25">
        <v>460.58</v>
      </c>
      <c r="BD56" s="30">
        <v>5.8900000000000001E-2</v>
      </c>
      <c r="BE56" s="25">
        <v>7814.93</v>
      </c>
      <c r="BF56" s="25">
        <v>3755.52</v>
      </c>
      <c r="BG56" s="30">
        <v>1.0111000000000001</v>
      </c>
      <c r="BH56" s="30">
        <v>0.58309999999999995</v>
      </c>
      <c r="BI56" s="30">
        <v>0.20860000000000001</v>
      </c>
      <c r="BJ56" s="30">
        <v>0.14410000000000001</v>
      </c>
      <c r="BK56" s="30">
        <v>4.8099999999999997E-2</v>
      </c>
      <c r="BL56" s="30">
        <v>1.61E-2</v>
      </c>
    </row>
    <row r="57" spans="1:64" ht="15" x14ac:dyDescent="0.25">
      <c r="A57" s="28" t="s">
        <v>320</v>
      </c>
      <c r="B57" s="28">
        <v>48306</v>
      </c>
      <c r="C57" s="28">
        <v>25</v>
      </c>
      <c r="D57" s="29">
        <v>191.04</v>
      </c>
      <c r="E57" s="29">
        <v>4776.0200000000004</v>
      </c>
      <c r="F57" s="29">
        <v>4662</v>
      </c>
      <c r="G57" s="30">
        <v>3.3300000000000003E-2</v>
      </c>
      <c r="H57" s="30">
        <v>4.0000000000000002E-4</v>
      </c>
      <c r="I57" s="30">
        <v>8.8900000000000007E-2</v>
      </c>
      <c r="J57" s="30">
        <v>1.6999999999999999E-3</v>
      </c>
      <c r="K57" s="30">
        <v>3.4299999999999997E-2</v>
      </c>
      <c r="L57" s="30">
        <v>0.79369999999999996</v>
      </c>
      <c r="M57" s="30">
        <v>4.7699999999999999E-2</v>
      </c>
      <c r="N57" s="30">
        <v>0.37540000000000001</v>
      </c>
      <c r="O57" s="30">
        <v>2.3E-2</v>
      </c>
      <c r="P57" s="30">
        <v>0.1303</v>
      </c>
      <c r="Q57" s="29">
        <v>228.62</v>
      </c>
      <c r="R57" s="25">
        <v>55126.91</v>
      </c>
      <c r="S57" s="30">
        <v>0.20949999999999999</v>
      </c>
      <c r="T57" s="30">
        <v>0.17910000000000001</v>
      </c>
      <c r="U57" s="30">
        <v>0.61150000000000004</v>
      </c>
      <c r="V57" s="26">
        <v>17.760000000000002</v>
      </c>
      <c r="W57" s="29">
        <v>24.34</v>
      </c>
      <c r="X57" s="25">
        <v>77832.2</v>
      </c>
      <c r="Y57" s="26">
        <v>194.04</v>
      </c>
      <c r="Z57" s="25">
        <v>188426.41</v>
      </c>
      <c r="AA57" s="30">
        <v>0.6169</v>
      </c>
      <c r="AB57" s="30">
        <v>0.35680000000000001</v>
      </c>
      <c r="AC57" s="30">
        <v>2.47E-2</v>
      </c>
      <c r="AD57" s="30">
        <v>1.6000000000000001E-3</v>
      </c>
      <c r="AE57" s="30">
        <v>0.3831</v>
      </c>
      <c r="AF57" s="25">
        <v>188.43</v>
      </c>
      <c r="AG57" s="25">
        <v>6583.88</v>
      </c>
      <c r="AH57" s="25">
        <v>643.14</v>
      </c>
      <c r="AI57" s="25">
        <v>199124.94</v>
      </c>
      <c r="AJ57" s="28">
        <v>517</v>
      </c>
      <c r="AK57" s="33">
        <v>29989</v>
      </c>
      <c r="AL57" s="33">
        <v>46804</v>
      </c>
      <c r="AM57" s="26">
        <v>54.45</v>
      </c>
      <c r="AN57" s="26">
        <v>33.270000000000003</v>
      </c>
      <c r="AO57" s="26">
        <v>36.39</v>
      </c>
      <c r="AP57" s="26">
        <v>5.25</v>
      </c>
      <c r="AQ57" s="25">
        <v>0</v>
      </c>
      <c r="AR57" s="27">
        <v>0.91900000000000004</v>
      </c>
      <c r="AS57" s="25">
        <v>862.71</v>
      </c>
      <c r="AT57" s="25">
        <v>1248.3800000000001</v>
      </c>
      <c r="AU57" s="25">
        <v>5437.58</v>
      </c>
      <c r="AV57" s="25">
        <v>952.03</v>
      </c>
      <c r="AW57" s="25">
        <v>160.19999999999999</v>
      </c>
      <c r="AX57" s="25">
        <v>8660.9</v>
      </c>
      <c r="AY57" s="25">
        <v>2764.98</v>
      </c>
      <c r="AZ57" s="30">
        <v>0.30769999999999997</v>
      </c>
      <c r="BA57" s="25">
        <v>5581.91</v>
      </c>
      <c r="BB57" s="30">
        <v>0.62119999999999997</v>
      </c>
      <c r="BC57" s="25">
        <v>638.53</v>
      </c>
      <c r="BD57" s="30">
        <v>7.1099999999999997E-2</v>
      </c>
      <c r="BE57" s="25">
        <v>8985.43</v>
      </c>
      <c r="BF57" s="25">
        <v>983.94</v>
      </c>
      <c r="BG57" s="30">
        <v>0.19639999999999999</v>
      </c>
      <c r="BH57" s="30">
        <v>0.59619999999999995</v>
      </c>
      <c r="BI57" s="30">
        <v>0.24</v>
      </c>
      <c r="BJ57" s="30">
        <v>0.11899999999999999</v>
      </c>
      <c r="BK57" s="30">
        <v>3.09E-2</v>
      </c>
      <c r="BL57" s="30">
        <v>1.38E-2</v>
      </c>
    </row>
    <row r="58" spans="1:64" ht="15" x14ac:dyDescent="0.25">
      <c r="A58" s="28" t="s">
        <v>321</v>
      </c>
      <c r="B58" s="28">
        <v>49767</v>
      </c>
      <c r="C58" s="28">
        <v>32</v>
      </c>
      <c r="D58" s="29">
        <v>13.08</v>
      </c>
      <c r="E58" s="29">
        <v>418.6</v>
      </c>
      <c r="F58" s="29">
        <v>566</v>
      </c>
      <c r="G58" s="30">
        <v>1.8E-3</v>
      </c>
      <c r="H58" s="30">
        <v>0</v>
      </c>
      <c r="I58" s="30">
        <v>0</v>
      </c>
      <c r="J58" s="30">
        <v>3.5000000000000001E-3</v>
      </c>
      <c r="K58" s="30">
        <v>5.7999999999999996E-3</v>
      </c>
      <c r="L58" s="30">
        <v>0.97919999999999996</v>
      </c>
      <c r="M58" s="30">
        <v>9.7000000000000003E-3</v>
      </c>
      <c r="N58" s="30">
        <v>0.21729999999999999</v>
      </c>
      <c r="O58" s="30">
        <v>0</v>
      </c>
      <c r="P58" s="30">
        <v>7.17E-2</v>
      </c>
      <c r="Q58" s="29">
        <v>25</v>
      </c>
      <c r="R58" s="25">
        <v>49122.04</v>
      </c>
      <c r="S58" s="30">
        <v>7.3200000000000001E-2</v>
      </c>
      <c r="T58" s="30">
        <v>0.26829999999999998</v>
      </c>
      <c r="U58" s="30">
        <v>0.65849999999999997</v>
      </c>
      <c r="V58" s="26">
        <v>18.68</v>
      </c>
      <c r="W58" s="29">
        <v>4.1500000000000004</v>
      </c>
      <c r="X58" s="25">
        <v>62719.23</v>
      </c>
      <c r="Y58" s="26">
        <v>99.81</v>
      </c>
      <c r="Z58" s="25">
        <v>112522.86</v>
      </c>
      <c r="AA58" s="30">
        <v>0.80710000000000004</v>
      </c>
      <c r="AB58" s="30">
        <v>0.13780000000000001</v>
      </c>
      <c r="AC58" s="30">
        <v>5.45E-2</v>
      </c>
      <c r="AD58" s="30">
        <v>5.9999999999999995E-4</v>
      </c>
      <c r="AE58" s="30">
        <v>0.19420000000000001</v>
      </c>
      <c r="AF58" s="25">
        <v>112.52</v>
      </c>
      <c r="AG58" s="25">
        <v>2597.63</v>
      </c>
      <c r="AH58" s="25">
        <v>303.43</v>
      </c>
      <c r="AI58" s="25">
        <v>91324</v>
      </c>
      <c r="AJ58" s="28">
        <v>128</v>
      </c>
      <c r="AK58" s="33">
        <v>33463</v>
      </c>
      <c r="AL58" s="33">
        <v>46859</v>
      </c>
      <c r="AM58" s="26">
        <v>29.51</v>
      </c>
      <c r="AN58" s="26">
        <v>22.43</v>
      </c>
      <c r="AO58" s="26">
        <v>24.38</v>
      </c>
      <c r="AP58" s="26">
        <v>5.3</v>
      </c>
      <c r="AQ58" s="25">
        <v>1432.52</v>
      </c>
      <c r="AR58" s="27">
        <v>1.1771</v>
      </c>
      <c r="AS58" s="25">
        <v>1106.29</v>
      </c>
      <c r="AT58" s="25">
        <v>1282.54</v>
      </c>
      <c r="AU58" s="25">
        <v>4790.75</v>
      </c>
      <c r="AV58" s="25">
        <v>841.78</v>
      </c>
      <c r="AW58" s="25">
        <v>272.47000000000003</v>
      </c>
      <c r="AX58" s="25">
        <v>8293.84</v>
      </c>
      <c r="AY58" s="25">
        <v>4192.1400000000003</v>
      </c>
      <c r="AZ58" s="30">
        <v>0.4506</v>
      </c>
      <c r="BA58" s="25">
        <v>4634.09</v>
      </c>
      <c r="BB58" s="30">
        <v>0.49809999999999999</v>
      </c>
      <c r="BC58" s="25">
        <v>476.93</v>
      </c>
      <c r="BD58" s="30">
        <v>5.1299999999999998E-2</v>
      </c>
      <c r="BE58" s="25">
        <v>9303.16</v>
      </c>
      <c r="BF58" s="25">
        <v>7423.09</v>
      </c>
      <c r="BG58" s="30">
        <v>2.2650999999999999</v>
      </c>
      <c r="BH58" s="30">
        <v>0.63719999999999999</v>
      </c>
      <c r="BI58" s="30">
        <v>0.22270000000000001</v>
      </c>
      <c r="BJ58" s="30">
        <v>9.64E-2</v>
      </c>
      <c r="BK58" s="30">
        <v>2.8199999999999999E-2</v>
      </c>
      <c r="BL58" s="30">
        <v>1.55E-2</v>
      </c>
    </row>
    <row r="59" spans="1:64" ht="15" x14ac:dyDescent="0.25">
      <c r="A59" s="28" t="s">
        <v>322</v>
      </c>
      <c r="B59" s="28">
        <v>43638</v>
      </c>
      <c r="C59" s="28">
        <v>118</v>
      </c>
      <c r="D59" s="29">
        <v>26.5</v>
      </c>
      <c r="E59" s="29">
        <v>3127.19</v>
      </c>
      <c r="F59" s="29">
        <v>2936</v>
      </c>
      <c r="G59" s="30">
        <v>1.41E-2</v>
      </c>
      <c r="H59" s="30">
        <v>0</v>
      </c>
      <c r="I59" s="30">
        <v>3.2300000000000002E-2</v>
      </c>
      <c r="J59" s="30">
        <v>1.1999999999999999E-3</v>
      </c>
      <c r="K59" s="30">
        <v>6.5799999999999997E-2</v>
      </c>
      <c r="L59" s="30">
        <v>0.8095</v>
      </c>
      <c r="M59" s="30">
        <v>7.7100000000000002E-2</v>
      </c>
      <c r="N59" s="30">
        <v>0.34410000000000002</v>
      </c>
      <c r="O59" s="30">
        <v>8.8999999999999999E-3</v>
      </c>
      <c r="P59" s="30">
        <v>0.10580000000000001</v>
      </c>
      <c r="Q59" s="29">
        <v>147</v>
      </c>
      <c r="R59" s="25">
        <v>64409.61</v>
      </c>
      <c r="S59" s="30">
        <v>0.14799999999999999</v>
      </c>
      <c r="T59" s="30">
        <v>0.15820000000000001</v>
      </c>
      <c r="U59" s="30">
        <v>0.69389999999999996</v>
      </c>
      <c r="V59" s="26">
        <v>16.670000000000002</v>
      </c>
      <c r="W59" s="29">
        <v>15</v>
      </c>
      <c r="X59" s="25">
        <v>90541.43</v>
      </c>
      <c r="Y59" s="26">
        <v>200.79</v>
      </c>
      <c r="Z59" s="25">
        <v>198692.72</v>
      </c>
      <c r="AA59" s="30">
        <v>0.65669999999999995</v>
      </c>
      <c r="AB59" s="30">
        <v>0.33339999999999997</v>
      </c>
      <c r="AC59" s="30">
        <v>8.8000000000000005E-3</v>
      </c>
      <c r="AD59" s="30">
        <v>1.1000000000000001E-3</v>
      </c>
      <c r="AE59" s="30">
        <v>0.34350000000000003</v>
      </c>
      <c r="AF59" s="25">
        <v>198.69</v>
      </c>
      <c r="AG59" s="25">
        <v>5858.21</v>
      </c>
      <c r="AH59" s="25">
        <v>542.01</v>
      </c>
      <c r="AI59" s="25">
        <v>211119.48</v>
      </c>
      <c r="AJ59" s="28">
        <v>533</v>
      </c>
      <c r="AK59" s="33">
        <v>27786</v>
      </c>
      <c r="AL59" s="33">
        <v>44928</v>
      </c>
      <c r="AM59" s="26">
        <v>55.9</v>
      </c>
      <c r="AN59" s="26">
        <v>27.97</v>
      </c>
      <c r="AO59" s="26">
        <v>31.68</v>
      </c>
      <c r="AP59" s="26">
        <v>4</v>
      </c>
      <c r="AQ59" s="25">
        <v>833.97</v>
      </c>
      <c r="AR59" s="27">
        <v>1.1083000000000001</v>
      </c>
      <c r="AS59" s="25">
        <v>1277.93</v>
      </c>
      <c r="AT59" s="25">
        <v>1564.87</v>
      </c>
      <c r="AU59" s="25">
        <v>6239.13</v>
      </c>
      <c r="AV59" s="25">
        <v>820.69</v>
      </c>
      <c r="AW59" s="25">
        <v>357.2</v>
      </c>
      <c r="AX59" s="25">
        <v>10259.82</v>
      </c>
      <c r="AY59" s="25">
        <v>3477.49</v>
      </c>
      <c r="AZ59" s="30">
        <v>0.33069999999999999</v>
      </c>
      <c r="BA59" s="25">
        <v>6272.62</v>
      </c>
      <c r="BB59" s="30">
        <v>0.59640000000000004</v>
      </c>
      <c r="BC59" s="25">
        <v>767</v>
      </c>
      <c r="BD59" s="30">
        <v>7.2900000000000006E-2</v>
      </c>
      <c r="BE59" s="25">
        <v>10517.11</v>
      </c>
      <c r="BF59" s="25">
        <v>1980.57</v>
      </c>
      <c r="BG59" s="30">
        <v>0.38300000000000001</v>
      </c>
      <c r="BH59" s="30">
        <v>0.60099999999999998</v>
      </c>
      <c r="BI59" s="30">
        <v>0.2155</v>
      </c>
      <c r="BJ59" s="30">
        <v>0.1071</v>
      </c>
      <c r="BK59" s="30">
        <v>4.3200000000000002E-2</v>
      </c>
      <c r="BL59" s="30">
        <v>3.32E-2</v>
      </c>
    </row>
    <row r="60" spans="1:64" ht="15" x14ac:dyDescent="0.25">
      <c r="A60" s="28" t="s">
        <v>323</v>
      </c>
      <c r="B60" s="28">
        <v>45229</v>
      </c>
      <c r="C60" s="28">
        <v>25</v>
      </c>
      <c r="D60" s="29">
        <v>24.81</v>
      </c>
      <c r="E60" s="29">
        <v>620.32000000000005</v>
      </c>
      <c r="F60" s="29">
        <v>609</v>
      </c>
      <c r="G60" s="30">
        <v>1.6000000000000001E-3</v>
      </c>
      <c r="H60" s="30">
        <v>0</v>
      </c>
      <c r="I60" s="30">
        <v>0</v>
      </c>
      <c r="J60" s="30">
        <v>0</v>
      </c>
      <c r="K60" s="30">
        <v>1.4999999999999999E-2</v>
      </c>
      <c r="L60" s="30">
        <v>0.97719999999999996</v>
      </c>
      <c r="M60" s="30">
        <v>6.1999999999999998E-3</v>
      </c>
      <c r="N60" s="30">
        <v>0.50570000000000004</v>
      </c>
      <c r="O60" s="30">
        <v>0</v>
      </c>
      <c r="P60" s="30">
        <v>0.19289999999999999</v>
      </c>
      <c r="Q60" s="29">
        <v>30.32</v>
      </c>
      <c r="R60" s="25">
        <v>45040.480000000003</v>
      </c>
      <c r="S60" s="30">
        <v>0.3256</v>
      </c>
      <c r="T60" s="30">
        <v>6.9800000000000001E-2</v>
      </c>
      <c r="U60" s="30">
        <v>0.60470000000000002</v>
      </c>
      <c r="V60" s="26">
        <v>15.8</v>
      </c>
      <c r="W60" s="29">
        <v>6.08</v>
      </c>
      <c r="X60" s="25">
        <v>61289.04</v>
      </c>
      <c r="Y60" s="26">
        <v>94.37</v>
      </c>
      <c r="Z60" s="25">
        <v>77332.92</v>
      </c>
      <c r="AA60" s="30">
        <v>0.92130000000000001</v>
      </c>
      <c r="AB60" s="30">
        <v>5.3800000000000001E-2</v>
      </c>
      <c r="AC60" s="30">
        <v>2.4199999999999999E-2</v>
      </c>
      <c r="AD60" s="30">
        <v>6.9999999999999999E-4</v>
      </c>
      <c r="AE60" s="30">
        <v>7.8700000000000006E-2</v>
      </c>
      <c r="AF60" s="25">
        <v>77.33</v>
      </c>
      <c r="AG60" s="25">
        <v>1736.67</v>
      </c>
      <c r="AH60" s="25">
        <v>261.23</v>
      </c>
      <c r="AI60" s="25">
        <v>73021.98</v>
      </c>
      <c r="AJ60" s="28">
        <v>54</v>
      </c>
      <c r="AK60" s="33">
        <v>27509</v>
      </c>
      <c r="AL60" s="33">
        <v>36299</v>
      </c>
      <c r="AM60" s="26">
        <v>30.51</v>
      </c>
      <c r="AN60" s="26">
        <v>22.21</v>
      </c>
      <c r="AO60" s="26">
        <v>22.93</v>
      </c>
      <c r="AP60" s="26">
        <v>5.5</v>
      </c>
      <c r="AQ60" s="25">
        <v>1321.42</v>
      </c>
      <c r="AR60" s="27">
        <v>1.6418999999999999</v>
      </c>
      <c r="AS60" s="25">
        <v>1382.97</v>
      </c>
      <c r="AT60" s="25">
        <v>1964.38</v>
      </c>
      <c r="AU60" s="25">
        <v>4334.21</v>
      </c>
      <c r="AV60" s="25">
        <v>1159.8</v>
      </c>
      <c r="AW60" s="25">
        <v>360.56</v>
      </c>
      <c r="AX60" s="25">
        <v>9201.91</v>
      </c>
      <c r="AY60" s="25">
        <v>5376.24</v>
      </c>
      <c r="AZ60" s="30">
        <v>0.55210000000000004</v>
      </c>
      <c r="BA60" s="25">
        <v>3511.05</v>
      </c>
      <c r="BB60" s="30">
        <v>0.36059999999999998</v>
      </c>
      <c r="BC60" s="25">
        <v>850.01</v>
      </c>
      <c r="BD60" s="30">
        <v>8.7300000000000003E-2</v>
      </c>
      <c r="BE60" s="25">
        <v>9737.2999999999993</v>
      </c>
      <c r="BF60" s="25">
        <v>5482.31</v>
      </c>
      <c r="BG60" s="30">
        <v>2.6248999999999998</v>
      </c>
      <c r="BH60" s="30">
        <v>0.55179999999999996</v>
      </c>
      <c r="BI60" s="30">
        <v>0.1895</v>
      </c>
      <c r="BJ60" s="30">
        <v>0.21890000000000001</v>
      </c>
      <c r="BK60" s="30">
        <v>2.6700000000000002E-2</v>
      </c>
      <c r="BL60" s="30">
        <v>1.3100000000000001E-2</v>
      </c>
    </row>
    <row r="61" spans="1:64" ht="15" x14ac:dyDescent="0.25">
      <c r="A61" s="28" t="s">
        <v>324</v>
      </c>
      <c r="B61" s="28">
        <v>43646</v>
      </c>
      <c r="C61" s="28">
        <v>29</v>
      </c>
      <c r="D61" s="29">
        <v>151.38</v>
      </c>
      <c r="E61" s="29">
        <v>4389.95</v>
      </c>
      <c r="F61" s="29">
        <v>4288</v>
      </c>
      <c r="G61" s="30">
        <v>5.33E-2</v>
      </c>
      <c r="H61" s="30">
        <v>1E-4</v>
      </c>
      <c r="I61" s="30">
        <v>1.7399999999999999E-2</v>
      </c>
      <c r="J61" s="30">
        <v>0</v>
      </c>
      <c r="K61" s="30">
        <v>1.67E-2</v>
      </c>
      <c r="L61" s="30">
        <v>0.88800000000000001</v>
      </c>
      <c r="M61" s="30">
        <v>2.4500000000000001E-2</v>
      </c>
      <c r="N61" s="30">
        <v>0.115</v>
      </c>
      <c r="O61" s="30">
        <v>1.6299999999999999E-2</v>
      </c>
      <c r="P61" s="30">
        <v>9.4100000000000003E-2</v>
      </c>
      <c r="Q61" s="29">
        <v>186.99</v>
      </c>
      <c r="R61" s="25">
        <v>78868.479999999996</v>
      </c>
      <c r="S61" s="30">
        <v>0.14169999999999999</v>
      </c>
      <c r="T61" s="30">
        <v>0.28739999999999999</v>
      </c>
      <c r="U61" s="30">
        <v>0.57089999999999996</v>
      </c>
      <c r="V61" s="26">
        <v>21.6</v>
      </c>
      <c r="W61" s="29">
        <v>22</v>
      </c>
      <c r="X61" s="25">
        <v>92484.86</v>
      </c>
      <c r="Y61" s="26">
        <v>196.65</v>
      </c>
      <c r="Z61" s="25">
        <v>230021.23</v>
      </c>
      <c r="AA61" s="30">
        <v>0.79630000000000001</v>
      </c>
      <c r="AB61" s="30">
        <v>0.18160000000000001</v>
      </c>
      <c r="AC61" s="30">
        <v>2.1100000000000001E-2</v>
      </c>
      <c r="AD61" s="30">
        <v>8.9999999999999998E-4</v>
      </c>
      <c r="AE61" s="30">
        <v>0.20369999999999999</v>
      </c>
      <c r="AF61" s="25">
        <v>230.02</v>
      </c>
      <c r="AG61" s="25">
        <v>8776.66</v>
      </c>
      <c r="AH61" s="25">
        <v>1028.1400000000001</v>
      </c>
      <c r="AI61" s="25">
        <v>250723.77</v>
      </c>
      <c r="AJ61" s="28">
        <v>580</v>
      </c>
      <c r="AK61" s="33">
        <v>44855</v>
      </c>
      <c r="AL61" s="33">
        <v>79930</v>
      </c>
      <c r="AM61" s="26">
        <v>74.44</v>
      </c>
      <c r="AN61" s="26">
        <v>36.619999999999997</v>
      </c>
      <c r="AO61" s="26">
        <v>40.479999999999997</v>
      </c>
      <c r="AP61" s="26">
        <v>4.6900000000000004</v>
      </c>
      <c r="AQ61" s="25">
        <v>0</v>
      </c>
      <c r="AR61" s="27">
        <v>0.75900000000000001</v>
      </c>
      <c r="AS61" s="25">
        <v>1221.6600000000001</v>
      </c>
      <c r="AT61" s="25">
        <v>2281.96</v>
      </c>
      <c r="AU61" s="25">
        <v>6449.47</v>
      </c>
      <c r="AV61" s="25">
        <v>1120.27</v>
      </c>
      <c r="AW61" s="25">
        <v>591</v>
      </c>
      <c r="AX61" s="25">
        <v>11664.37</v>
      </c>
      <c r="AY61" s="25">
        <v>3002.77</v>
      </c>
      <c r="AZ61" s="30">
        <v>0.27239999999999998</v>
      </c>
      <c r="BA61" s="25">
        <v>7565.78</v>
      </c>
      <c r="BB61" s="30">
        <v>0.68640000000000001</v>
      </c>
      <c r="BC61" s="25">
        <v>454.6</v>
      </c>
      <c r="BD61" s="30">
        <v>4.1200000000000001E-2</v>
      </c>
      <c r="BE61" s="25">
        <v>11023.15</v>
      </c>
      <c r="BF61" s="25">
        <v>1125.8</v>
      </c>
      <c r="BG61" s="30">
        <v>0.12520000000000001</v>
      </c>
      <c r="BH61" s="30">
        <v>0.66349999999999998</v>
      </c>
      <c r="BI61" s="30">
        <v>0.21790000000000001</v>
      </c>
      <c r="BJ61" s="30">
        <v>7.6100000000000001E-2</v>
      </c>
      <c r="BK61" s="30">
        <v>2.3800000000000002E-2</v>
      </c>
      <c r="BL61" s="30">
        <v>1.8700000000000001E-2</v>
      </c>
    </row>
    <row r="62" spans="1:64" ht="15" x14ac:dyDescent="0.25">
      <c r="A62" s="28" t="s">
        <v>325</v>
      </c>
      <c r="B62" s="28">
        <v>45237</v>
      </c>
      <c r="C62" s="28">
        <v>16</v>
      </c>
      <c r="D62" s="29">
        <v>50.94</v>
      </c>
      <c r="E62" s="29">
        <v>815.1</v>
      </c>
      <c r="F62" s="29">
        <v>761</v>
      </c>
      <c r="G62" s="30">
        <v>1.2999999999999999E-3</v>
      </c>
      <c r="H62" s="30">
        <v>0</v>
      </c>
      <c r="I62" s="30">
        <v>5.7500000000000002E-2</v>
      </c>
      <c r="J62" s="30">
        <v>0</v>
      </c>
      <c r="K62" s="30">
        <v>3.8E-3</v>
      </c>
      <c r="L62" s="30">
        <v>0.9113</v>
      </c>
      <c r="M62" s="30">
        <v>2.6100000000000002E-2</v>
      </c>
      <c r="N62" s="30">
        <v>0.50460000000000005</v>
      </c>
      <c r="O62" s="30">
        <v>0</v>
      </c>
      <c r="P62" s="30">
        <v>0.18179999999999999</v>
      </c>
      <c r="Q62" s="29">
        <v>36.83</v>
      </c>
      <c r="R62" s="25">
        <v>42278.83</v>
      </c>
      <c r="S62" s="30">
        <v>0.25</v>
      </c>
      <c r="T62" s="30">
        <v>0.15379999999999999</v>
      </c>
      <c r="U62" s="30">
        <v>0.59619999999999995</v>
      </c>
      <c r="V62" s="26">
        <v>13.52</v>
      </c>
      <c r="W62" s="29">
        <v>8.34</v>
      </c>
      <c r="X62" s="25">
        <v>50124</v>
      </c>
      <c r="Y62" s="26">
        <v>94.1</v>
      </c>
      <c r="Z62" s="25">
        <v>86945.68</v>
      </c>
      <c r="AA62" s="30">
        <v>0.69140000000000001</v>
      </c>
      <c r="AB62" s="30">
        <v>0.247</v>
      </c>
      <c r="AC62" s="30">
        <v>5.91E-2</v>
      </c>
      <c r="AD62" s="30">
        <v>2.5000000000000001E-3</v>
      </c>
      <c r="AE62" s="30">
        <v>0.30909999999999999</v>
      </c>
      <c r="AF62" s="25">
        <v>86.95</v>
      </c>
      <c r="AG62" s="25">
        <v>2341.5300000000002</v>
      </c>
      <c r="AH62" s="25">
        <v>367.46</v>
      </c>
      <c r="AI62" s="25">
        <v>88064.73</v>
      </c>
      <c r="AJ62" s="28">
        <v>105</v>
      </c>
      <c r="AK62" s="33">
        <v>23666</v>
      </c>
      <c r="AL62" s="33">
        <v>35129</v>
      </c>
      <c r="AM62" s="26">
        <v>40.85</v>
      </c>
      <c r="AN62" s="26">
        <v>25.23</v>
      </c>
      <c r="AO62" s="26">
        <v>28.24</v>
      </c>
      <c r="AP62" s="26">
        <v>4.3499999999999996</v>
      </c>
      <c r="AQ62" s="25">
        <v>0</v>
      </c>
      <c r="AR62" s="27">
        <v>0.48070000000000002</v>
      </c>
      <c r="AS62" s="25">
        <v>1339.09</v>
      </c>
      <c r="AT62" s="25">
        <v>2121.34</v>
      </c>
      <c r="AU62" s="25">
        <v>4905.7299999999996</v>
      </c>
      <c r="AV62" s="25">
        <v>846.86</v>
      </c>
      <c r="AW62" s="25">
        <v>87.43</v>
      </c>
      <c r="AX62" s="25">
        <v>9300.4500000000007</v>
      </c>
      <c r="AY62" s="25">
        <v>6022.53</v>
      </c>
      <c r="AZ62" s="30">
        <v>0.60460000000000003</v>
      </c>
      <c r="BA62" s="25">
        <v>2725.28</v>
      </c>
      <c r="BB62" s="30">
        <v>0.27360000000000001</v>
      </c>
      <c r="BC62" s="25">
        <v>1213.52</v>
      </c>
      <c r="BD62" s="30">
        <v>0.12180000000000001</v>
      </c>
      <c r="BE62" s="25">
        <v>9961.33</v>
      </c>
      <c r="BF62" s="25">
        <v>5326.16</v>
      </c>
      <c r="BG62" s="30">
        <v>1.8579000000000001</v>
      </c>
      <c r="BH62" s="30">
        <v>0.53510000000000002</v>
      </c>
      <c r="BI62" s="30">
        <v>0.19109999999999999</v>
      </c>
      <c r="BJ62" s="30">
        <v>0.22159999999999999</v>
      </c>
      <c r="BK62" s="30">
        <v>2.4500000000000001E-2</v>
      </c>
      <c r="BL62" s="30">
        <v>2.7799999999999998E-2</v>
      </c>
    </row>
    <row r="63" spans="1:64" ht="15" x14ac:dyDescent="0.25">
      <c r="A63" s="28" t="s">
        <v>326</v>
      </c>
      <c r="B63" s="28">
        <v>47613</v>
      </c>
      <c r="C63" s="28">
        <v>120</v>
      </c>
      <c r="D63" s="29">
        <v>6.7</v>
      </c>
      <c r="E63" s="29">
        <v>804.42</v>
      </c>
      <c r="F63" s="29">
        <v>726</v>
      </c>
      <c r="G63" s="30">
        <v>1.4E-3</v>
      </c>
      <c r="H63" s="30">
        <v>0</v>
      </c>
      <c r="I63" s="30">
        <v>5.4999999999999997E-3</v>
      </c>
      <c r="J63" s="30">
        <v>2.5999999999999999E-3</v>
      </c>
      <c r="K63" s="30">
        <v>6.8999999999999999E-3</v>
      </c>
      <c r="L63" s="30">
        <v>0.97070000000000001</v>
      </c>
      <c r="M63" s="30">
        <v>1.29E-2</v>
      </c>
      <c r="N63" s="30">
        <v>0.53029999999999999</v>
      </c>
      <c r="O63" s="30">
        <v>0</v>
      </c>
      <c r="P63" s="30">
        <v>0.1457</v>
      </c>
      <c r="Q63" s="29">
        <v>35.75</v>
      </c>
      <c r="R63" s="25">
        <v>45945.63</v>
      </c>
      <c r="S63" s="30">
        <v>0.2069</v>
      </c>
      <c r="T63" s="30">
        <v>0.2414</v>
      </c>
      <c r="U63" s="30">
        <v>0.55169999999999997</v>
      </c>
      <c r="V63" s="26">
        <v>17.510000000000002</v>
      </c>
      <c r="W63" s="29">
        <v>8.24</v>
      </c>
      <c r="X63" s="25">
        <v>51172.47</v>
      </c>
      <c r="Y63" s="26">
        <v>95.19</v>
      </c>
      <c r="Z63" s="25">
        <v>98914.55</v>
      </c>
      <c r="AA63" s="30">
        <v>0.90700000000000003</v>
      </c>
      <c r="AB63" s="30">
        <v>1.46E-2</v>
      </c>
      <c r="AC63" s="30">
        <v>7.7200000000000005E-2</v>
      </c>
      <c r="AD63" s="30">
        <v>1.1000000000000001E-3</v>
      </c>
      <c r="AE63" s="30">
        <v>9.2999999999999999E-2</v>
      </c>
      <c r="AF63" s="25">
        <v>98.91</v>
      </c>
      <c r="AG63" s="25">
        <v>2256.83</v>
      </c>
      <c r="AH63" s="25">
        <v>285.48</v>
      </c>
      <c r="AI63" s="25">
        <v>85095.05</v>
      </c>
      <c r="AJ63" s="28">
        <v>91</v>
      </c>
      <c r="AK63" s="33">
        <v>27686</v>
      </c>
      <c r="AL63" s="33">
        <v>36272</v>
      </c>
      <c r="AM63" s="26">
        <v>31.1</v>
      </c>
      <c r="AN63" s="26">
        <v>22.07</v>
      </c>
      <c r="AO63" s="26">
        <v>24.41</v>
      </c>
      <c r="AP63" s="26">
        <v>4.4000000000000004</v>
      </c>
      <c r="AQ63" s="25">
        <v>0</v>
      </c>
      <c r="AR63" s="27">
        <v>1.0288999999999999</v>
      </c>
      <c r="AS63" s="25">
        <v>1037.1300000000001</v>
      </c>
      <c r="AT63" s="25">
        <v>2107</v>
      </c>
      <c r="AU63" s="25">
        <v>5712.24</v>
      </c>
      <c r="AV63" s="25">
        <v>1077.51</v>
      </c>
      <c r="AW63" s="25">
        <v>409.96</v>
      </c>
      <c r="AX63" s="25">
        <v>10343.83</v>
      </c>
      <c r="AY63" s="25">
        <v>6513.14</v>
      </c>
      <c r="AZ63" s="30">
        <v>0.61050000000000004</v>
      </c>
      <c r="BA63" s="25">
        <v>2682.19</v>
      </c>
      <c r="BB63" s="30">
        <v>0.25140000000000001</v>
      </c>
      <c r="BC63" s="25">
        <v>1473.77</v>
      </c>
      <c r="BD63" s="30">
        <v>0.1381</v>
      </c>
      <c r="BE63" s="25">
        <v>10669.1</v>
      </c>
      <c r="BF63" s="25">
        <v>5663.06</v>
      </c>
      <c r="BG63" s="30">
        <v>2.6846000000000001</v>
      </c>
      <c r="BH63" s="30">
        <v>0.48899999999999999</v>
      </c>
      <c r="BI63" s="30">
        <v>0.2248</v>
      </c>
      <c r="BJ63" s="30">
        <v>0.245</v>
      </c>
      <c r="BK63" s="30">
        <v>2.9399999999999999E-2</v>
      </c>
      <c r="BL63" s="30">
        <v>1.18E-2</v>
      </c>
    </row>
    <row r="64" spans="1:64" ht="15" x14ac:dyDescent="0.25">
      <c r="A64" s="28" t="s">
        <v>327</v>
      </c>
      <c r="B64" s="28">
        <v>50112</v>
      </c>
      <c r="C64" s="28">
        <v>54</v>
      </c>
      <c r="D64" s="29">
        <v>15.94</v>
      </c>
      <c r="E64" s="29">
        <v>860.9</v>
      </c>
      <c r="F64" s="29">
        <v>773</v>
      </c>
      <c r="G64" s="30">
        <v>1E-4</v>
      </c>
      <c r="H64" s="30">
        <v>0</v>
      </c>
      <c r="I64" s="30">
        <v>1.1999999999999999E-3</v>
      </c>
      <c r="J64" s="30">
        <v>0</v>
      </c>
      <c r="K64" s="30">
        <v>4.4999999999999997E-3</v>
      </c>
      <c r="L64" s="30">
        <v>0.98089999999999999</v>
      </c>
      <c r="M64" s="30">
        <v>1.3299999999999999E-2</v>
      </c>
      <c r="N64" s="30">
        <v>0.4703</v>
      </c>
      <c r="O64" s="30">
        <v>2.5899999999999999E-2</v>
      </c>
      <c r="P64" s="30">
        <v>0.1206</v>
      </c>
      <c r="Q64" s="29">
        <v>33</v>
      </c>
      <c r="R64" s="25">
        <v>46444.39</v>
      </c>
      <c r="S64" s="30">
        <v>0.28849999999999998</v>
      </c>
      <c r="T64" s="30">
        <v>0.1154</v>
      </c>
      <c r="U64" s="30">
        <v>0.59619999999999995</v>
      </c>
      <c r="V64" s="26">
        <v>18.45</v>
      </c>
      <c r="W64" s="29">
        <v>4.1500000000000004</v>
      </c>
      <c r="X64" s="25">
        <v>69001.710000000006</v>
      </c>
      <c r="Y64" s="26">
        <v>198.81</v>
      </c>
      <c r="Z64" s="25">
        <v>104111.1</v>
      </c>
      <c r="AA64" s="30">
        <v>0.94530000000000003</v>
      </c>
      <c r="AB64" s="30">
        <v>2.9700000000000001E-2</v>
      </c>
      <c r="AC64" s="30">
        <v>2.3900000000000001E-2</v>
      </c>
      <c r="AD64" s="30">
        <v>1E-3</v>
      </c>
      <c r="AE64" s="30">
        <v>5.4699999999999999E-2</v>
      </c>
      <c r="AF64" s="25">
        <v>104.11</v>
      </c>
      <c r="AG64" s="25">
        <v>3268.51</v>
      </c>
      <c r="AH64" s="25">
        <v>478.05</v>
      </c>
      <c r="AI64" s="25">
        <v>108738.23</v>
      </c>
      <c r="AJ64" s="28">
        <v>227</v>
      </c>
      <c r="AK64" s="33">
        <v>30050</v>
      </c>
      <c r="AL64" s="33">
        <v>38217</v>
      </c>
      <c r="AM64" s="26">
        <v>48.9</v>
      </c>
      <c r="AN64" s="26">
        <v>30.94</v>
      </c>
      <c r="AO64" s="26">
        <v>31.26</v>
      </c>
      <c r="AP64" s="26">
        <v>5.2</v>
      </c>
      <c r="AQ64" s="25">
        <v>0</v>
      </c>
      <c r="AR64" s="27">
        <v>1.2074</v>
      </c>
      <c r="AS64" s="25">
        <v>1090.68</v>
      </c>
      <c r="AT64" s="25">
        <v>1722.76</v>
      </c>
      <c r="AU64" s="25">
        <v>4954.84</v>
      </c>
      <c r="AV64" s="25">
        <v>311.18</v>
      </c>
      <c r="AW64" s="25">
        <v>47.32</v>
      </c>
      <c r="AX64" s="25">
        <v>8126.78</v>
      </c>
      <c r="AY64" s="25">
        <v>4690.04</v>
      </c>
      <c r="AZ64" s="30">
        <v>0.52210000000000001</v>
      </c>
      <c r="BA64" s="25">
        <v>3322.97</v>
      </c>
      <c r="BB64" s="30">
        <v>0.36990000000000001</v>
      </c>
      <c r="BC64" s="25">
        <v>970.63</v>
      </c>
      <c r="BD64" s="30">
        <v>0.108</v>
      </c>
      <c r="BE64" s="25">
        <v>8983.64</v>
      </c>
      <c r="BF64" s="25">
        <v>3297.49</v>
      </c>
      <c r="BG64" s="30">
        <v>1.3533999999999999</v>
      </c>
      <c r="BH64" s="30">
        <v>0.50329999999999997</v>
      </c>
      <c r="BI64" s="30">
        <v>0.20630000000000001</v>
      </c>
      <c r="BJ64" s="30">
        <v>0.2291</v>
      </c>
      <c r="BK64" s="30">
        <v>4.5100000000000001E-2</v>
      </c>
      <c r="BL64" s="30">
        <v>1.6199999999999999E-2</v>
      </c>
    </row>
    <row r="65" spans="1:64" ht="15" x14ac:dyDescent="0.25">
      <c r="A65" s="28" t="s">
        <v>328</v>
      </c>
      <c r="B65" s="28">
        <v>50120</v>
      </c>
      <c r="C65" s="28">
        <v>25</v>
      </c>
      <c r="D65" s="29">
        <v>49.61</v>
      </c>
      <c r="E65" s="29">
        <v>1240.3399999999999</v>
      </c>
      <c r="F65" s="29">
        <v>1184</v>
      </c>
      <c r="G65" s="30">
        <v>1.1999999999999999E-3</v>
      </c>
      <c r="H65" s="30">
        <v>8.0000000000000004E-4</v>
      </c>
      <c r="I65" s="30">
        <v>3.3700000000000001E-2</v>
      </c>
      <c r="J65" s="30">
        <v>0</v>
      </c>
      <c r="K65" s="30">
        <v>9.7000000000000003E-3</v>
      </c>
      <c r="L65" s="30">
        <v>0.90739999999999998</v>
      </c>
      <c r="M65" s="30">
        <v>4.7199999999999999E-2</v>
      </c>
      <c r="N65" s="30">
        <v>0.51180000000000003</v>
      </c>
      <c r="O65" s="30">
        <v>0</v>
      </c>
      <c r="P65" s="30">
        <v>0.12529999999999999</v>
      </c>
      <c r="Q65" s="29">
        <v>53</v>
      </c>
      <c r="R65" s="25">
        <v>52852.87</v>
      </c>
      <c r="S65" s="30">
        <v>0.1358</v>
      </c>
      <c r="T65" s="30">
        <v>0.14810000000000001</v>
      </c>
      <c r="U65" s="30">
        <v>0.71599999999999997</v>
      </c>
      <c r="V65" s="26">
        <v>18.829999999999998</v>
      </c>
      <c r="W65" s="29">
        <v>8.16</v>
      </c>
      <c r="X65" s="25">
        <v>54580.22</v>
      </c>
      <c r="Y65" s="26">
        <v>148.43</v>
      </c>
      <c r="Z65" s="25">
        <v>105439.43</v>
      </c>
      <c r="AA65" s="30">
        <v>0.78149999999999997</v>
      </c>
      <c r="AB65" s="30">
        <v>0.14860000000000001</v>
      </c>
      <c r="AC65" s="30">
        <v>6.8199999999999997E-2</v>
      </c>
      <c r="AD65" s="30">
        <v>1.6999999999999999E-3</v>
      </c>
      <c r="AE65" s="30">
        <v>0.21929999999999999</v>
      </c>
      <c r="AF65" s="25">
        <v>105.44</v>
      </c>
      <c r="AG65" s="25">
        <v>2668.52</v>
      </c>
      <c r="AH65" s="25">
        <v>417.1</v>
      </c>
      <c r="AI65" s="25">
        <v>108520.55</v>
      </c>
      <c r="AJ65" s="28">
        <v>226</v>
      </c>
      <c r="AK65" s="33">
        <v>25973</v>
      </c>
      <c r="AL65" s="33">
        <v>37390</v>
      </c>
      <c r="AM65" s="26">
        <v>46.5</v>
      </c>
      <c r="AN65" s="26">
        <v>22.95</v>
      </c>
      <c r="AO65" s="26">
        <v>27.77</v>
      </c>
      <c r="AP65" s="26">
        <v>6</v>
      </c>
      <c r="AQ65" s="25">
        <v>0</v>
      </c>
      <c r="AR65" s="27">
        <v>0.68300000000000005</v>
      </c>
      <c r="AS65" s="25">
        <v>873.11</v>
      </c>
      <c r="AT65" s="25">
        <v>1952.82</v>
      </c>
      <c r="AU65" s="25">
        <v>4804.76</v>
      </c>
      <c r="AV65" s="25">
        <v>869.24</v>
      </c>
      <c r="AW65" s="25">
        <v>5.1100000000000003</v>
      </c>
      <c r="AX65" s="25">
        <v>8505.0400000000009</v>
      </c>
      <c r="AY65" s="25">
        <v>5200.71</v>
      </c>
      <c r="AZ65" s="30">
        <v>0.57509999999999994</v>
      </c>
      <c r="BA65" s="25">
        <v>2671.91</v>
      </c>
      <c r="BB65" s="30">
        <v>0.2954</v>
      </c>
      <c r="BC65" s="25">
        <v>1171.26</v>
      </c>
      <c r="BD65" s="30">
        <v>0.1295</v>
      </c>
      <c r="BE65" s="25">
        <v>9043.8700000000008</v>
      </c>
      <c r="BF65" s="25">
        <v>3656.63</v>
      </c>
      <c r="BG65" s="30">
        <v>1.2237</v>
      </c>
      <c r="BH65" s="30">
        <v>0.50729999999999997</v>
      </c>
      <c r="BI65" s="30">
        <v>0.20019999999999999</v>
      </c>
      <c r="BJ65" s="30">
        <v>0.23039999999999999</v>
      </c>
      <c r="BK65" s="30">
        <v>5.16E-2</v>
      </c>
      <c r="BL65" s="30">
        <v>1.0500000000000001E-2</v>
      </c>
    </row>
    <row r="66" spans="1:64" ht="15" x14ac:dyDescent="0.25">
      <c r="A66" s="28" t="s">
        <v>329</v>
      </c>
      <c r="B66" s="28">
        <v>43653</v>
      </c>
      <c r="C66" s="28">
        <v>4</v>
      </c>
      <c r="D66" s="29">
        <v>372.57</v>
      </c>
      <c r="E66" s="29">
        <v>1490.29</v>
      </c>
      <c r="F66" s="29">
        <v>1456</v>
      </c>
      <c r="G66" s="30">
        <v>4.3499999999999997E-2</v>
      </c>
      <c r="H66" s="30">
        <v>0</v>
      </c>
      <c r="I66" s="30">
        <v>4.9500000000000002E-2</v>
      </c>
      <c r="J66" s="30">
        <v>2.2000000000000001E-3</v>
      </c>
      <c r="K66" s="30">
        <v>0.14549999999999999</v>
      </c>
      <c r="L66" s="30">
        <v>0.68500000000000005</v>
      </c>
      <c r="M66" s="30">
        <v>7.4300000000000005E-2</v>
      </c>
      <c r="N66" s="30">
        <v>0.48630000000000001</v>
      </c>
      <c r="O66" s="30">
        <v>3.7699999999999997E-2</v>
      </c>
      <c r="P66" s="30">
        <v>0.13239999999999999</v>
      </c>
      <c r="Q66" s="29">
        <v>63.53</v>
      </c>
      <c r="R66" s="25">
        <v>60636.01</v>
      </c>
      <c r="S66" s="30">
        <v>0.47960000000000003</v>
      </c>
      <c r="T66" s="30">
        <v>0.24490000000000001</v>
      </c>
      <c r="U66" s="30">
        <v>0.27550000000000002</v>
      </c>
      <c r="V66" s="26">
        <v>18.7</v>
      </c>
      <c r="W66" s="29">
        <v>11.25</v>
      </c>
      <c r="X66" s="25">
        <v>82156.38</v>
      </c>
      <c r="Y66" s="26">
        <v>128.94</v>
      </c>
      <c r="Z66" s="25">
        <v>220722.74</v>
      </c>
      <c r="AA66" s="30">
        <v>0.4481</v>
      </c>
      <c r="AB66" s="30">
        <v>0.50049999999999994</v>
      </c>
      <c r="AC66" s="30">
        <v>5.0999999999999997E-2</v>
      </c>
      <c r="AD66" s="30">
        <v>5.0000000000000001E-4</v>
      </c>
      <c r="AE66" s="30">
        <v>0.55220000000000002</v>
      </c>
      <c r="AF66" s="25">
        <v>220.72</v>
      </c>
      <c r="AG66" s="25">
        <v>8190.64</v>
      </c>
      <c r="AH66" s="25">
        <v>648.75</v>
      </c>
      <c r="AI66" s="25">
        <v>261105.29</v>
      </c>
      <c r="AJ66" s="28">
        <v>588</v>
      </c>
      <c r="AK66" s="33">
        <v>28380</v>
      </c>
      <c r="AL66" s="33">
        <v>37461</v>
      </c>
      <c r="AM66" s="26">
        <v>48.6</v>
      </c>
      <c r="AN66" s="26">
        <v>37.25</v>
      </c>
      <c r="AO66" s="26">
        <v>35.799999999999997</v>
      </c>
      <c r="AP66" s="26">
        <v>4.5999999999999996</v>
      </c>
      <c r="AQ66" s="25">
        <v>0</v>
      </c>
      <c r="AR66" s="27">
        <v>1.1048</v>
      </c>
      <c r="AS66" s="25">
        <v>1582.35</v>
      </c>
      <c r="AT66" s="25">
        <v>1444.93</v>
      </c>
      <c r="AU66" s="25">
        <v>5917.86</v>
      </c>
      <c r="AV66" s="25">
        <v>1178.1600000000001</v>
      </c>
      <c r="AW66" s="25">
        <v>55.28</v>
      </c>
      <c r="AX66" s="25">
        <v>10178.58</v>
      </c>
      <c r="AY66" s="25">
        <v>2863.97</v>
      </c>
      <c r="AZ66" s="30">
        <v>0.2666</v>
      </c>
      <c r="BA66" s="25">
        <v>7568.24</v>
      </c>
      <c r="BB66" s="30">
        <v>0.70450000000000002</v>
      </c>
      <c r="BC66" s="25">
        <v>311.11</v>
      </c>
      <c r="BD66" s="30">
        <v>2.9000000000000001E-2</v>
      </c>
      <c r="BE66" s="25">
        <v>10743.32</v>
      </c>
      <c r="BF66" s="25">
        <v>229.03</v>
      </c>
      <c r="BG66" s="30">
        <v>6.7199999999999996E-2</v>
      </c>
      <c r="BH66" s="30">
        <v>0.621</v>
      </c>
      <c r="BI66" s="30">
        <v>0.1925</v>
      </c>
      <c r="BJ66" s="30">
        <v>0.15179999999999999</v>
      </c>
      <c r="BK66" s="30">
        <v>1.3899999999999999E-2</v>
      </c>
      <c r="BL66" s="30">
        <v>2.0799999999999999E-2</v>
      </c>
    </row>
    <row r="67" spans="1:64" ht="15" x14ac:dyDescent="0.25">
      <c r="A67" s="28" t="s">
        <v>330</v>
      </c>
      <c r="B67" s="28">
        <v>48678</v>
      </c>
      <c r="C67" s="28">
        <v>37</v>
      </c>
      <c r="D67" s="29">
        <v>41.72</v>
      </c>
      <c r="E67" s="29">
        <v>1543.63</v>
      </c>
      <c r="F67" s="29">
        <v>1465</v>
      </c>
      <c r="G67" s="30">
        <v>1.06E-2</v>
      </c>
      <c r="H67" s="30">
        <v>0</v>
      </c>
      <c r="I67" s="30">
        <v>4.1000000000000003E-3</v>
      </c>
      <c r="J67" s="30">
        <v>0</v>
      </c>
      <c r="K67" s="30">
        <v>6.3E-3</v>
      </c>
      <c r="L67" s="30">
        <v>0.9718</v>
      </c>
      <c r="M67" s="30">
        <v>7.1999999999999998E-3</v>
      </c>
      <c r="N67" s="30">
        <v>0.25190000000000001</v>
      </c>
      <c r="O67" s="30">
        <v>0</v>
      </c>
      <c r="P67" s="30">
        <v>0.1265</v>
      </c>
      <c r="Q67" s="29">
        <v>63.64</v>
      </c>
      <c r="R67" s="25">
        <v>57095.18</v>
      </c>
      <c r="S67" s="30">
        <v>0.21840000000000001</v>
      </c>
      <c r="T67" s="30">
        <v>0.13789999999999999</v>
      </c>
      <c r="U67" s="30">
        <v>0.64370000000000005</v>
      </c>
      <c r="V67" s="26">
        <v>19.04</v>
      </c>
      <c r="W67" s="29">
        <v>9.25</v>
      </c>
      <c r="X67" s="25">
        <v>68642.16</v>
      </c>
      <c r="Y67" s="26">
        <v>156.51</v>
      </c>
      <c r="Z67" s="25">
        <v>124813.4</v>
      </c>
      <c r="AA67" s="30">
        <v>0.82179999999999997</v>
      </c>
      <c r="AB67" s="30">
        <v>0.15440000000000001</v>
      </c>
      <c r="AC67" s="30">
        <v>2.2599999999999999E-2</v>
      </c>
      <c r="AD67" s="30">
        <v>1.1999999999999999E-3</v>
      </c>
      <c r="AE67" s="30">
        <v>0.1782</v>
      </c>
      <c r="AF67" s="25">
        <v>124.81</v>
      </c>
      <c r="AG67" s="25">
        <v>4111.04</v>
      </c>
      <c r="AH67" s="25">
        <v>625.5</v>
      </c>
      <c r="AI67" s="25">
        <v>133488.56</v>
      </c>
      <c r="AJ67" s="28">
        <v>360</v>
      </c>
      <c r="AK67" s="33">
        <v>32760</v>
      </c>
      <c r="AL67" s="33">
        <v>46690</v>
      </c>
      <c r="AM67" s="26">
        <v>62.8</v>
      </c>
      <c r="AN67" s="26">
        <v>31.38</v>
      </c>
      <c r="AO67" s="26">
        <v>36.65</v>
      </c>
      <c r="AP67" s="26">
        <v>6.7</v>
      </c>
      <c r="AQ67" s="25">
        <v>0</v>
      </c>
      <c r="AR67" s="27">
        <v>0.87350000000000005</v>
      </c>
      <c r="AS67" s="25">
        <v>1164.95</v>
      </c>
      <c r="AT67" s="25">
        <v>1892.81</v>
      </c>
      <c r="AU67" s="25">
        <v>4728.17</v>
      </c>
      <c r="AV67" s="25">
        <v>1247.49</v>
      </c>
      <c r="AW67" s="25">
        <v>346.81</v>
      </c>
      <c r="AX67" s="25">
        <v>9380.23</v>
      </c>
      <c r="AY67" s="25">
        <v>4131.6000000000004</v>
      </c>
      <c r="AZ67" s="30">
        <v>0.48759999999999998</v>
      </c>
      <c r="BA67" s="25">
        <v>3767.88</v>
      </c>
      <c r="BB67" s="30">
        <v>0.44469999999999998</v>
      </c>
      <c r="BC67" s="25">
        <v>574.03</v>
      </c>
      <c r="BD67" s="30">
        <v>6.7699999999999996E-2</v>
      </c>
      <c r="BE67" s="25">
        <v>8473.51</v>
      </c>
      <c r="BF67" s="25">
        <v>3194.12</v>
      </c>
      <c r="BG67" s="30">
        <v>0.84399999999999997</v>
      </c>
      <c r="BH67" s="30">
        <v>0.63229999999999997</v>
      </c>
      <c r="BI67" s="30">
        <v>0.22550000000000001</v>
      </c>
      <c r="BJ67" s="30">
        <v>8.5300000000000001E-2</v>
      </c>
      <c r="BK67" s="30">
        <v>3.2399999999999998E-2</v>
      </c>
      <c r="BL67" s="30">
        <v>2.4500000000000001E-2</v>
      </c>
    </row>
    <row r="68" spans="1:64" ht="15" x14ac:dyDescent="0.25">
      <c r="A68" s="28" t="s">
        <v>331</v>
      </c>
      <c r="B68" s="28">
        <v>46177</v>
      </c>
      <c r="C68" s="28">
        <v>33</v>
      </c>
      <c r="D68" s="29">
        <v>23.3</v>
      </c>
      <c r="E68" s="29">
        <v>768.78</v>
      </c>
      <c r="F68" s="29">
        <v>688</v>
      </c>
      <c r="G68" s="30">
        <v>2.0999999999999999E-3</v>
      </c>
      <c r="H68" s="30">
        <v>0</v>
      </c>
      <c r="I68" s="30">
        <v>1.7899999999999999E-2</v>
      </c>
      <c r="J68" s="30">
        <v>1.2999999999999999E-3</v>
      </c>
      <c r="K68" s="30">
        <v>6.8999999999999999E-3</v>
      </c>
      <c r="L68" s="30">
        <v>0.95440000000000003</v>
      </c>
      <c r="M68" s="30">
        <v>1.7399999999999999E-2</v>
      </c>
      <c r="N68" s="30">
        <v>0.49490000000000001</v>
      </c>
      <c r="O68" s="30">
        <v>0</v>
      </c>
      <c r="P68" s="30">
        <v>0.16189999999999999</v>
      </c>
      <c r="Q68" s="29">
        <v>35</v>
      </c>
      <c r="R68" s="25">
        <v>48124.38</v>
      </c>
      <c r="S68" s="30">
        <v>0.14810000000000001</v>
      </c>
      <c r="T68" s="30">
        <v>0.22220000000000001</v>
      </c>
      <c r="U68" s="30">
        <v>0.62960000000000005</v>
      </c>
      <c r="V68" s="26">
        <v>16.2</v>
      </c>
      <c r="W68" s="29">
        <v>7.5</v>
      </c>
      <c r="X68" s="25">
        <v>56753.33</v>
      </c>
      <c r="Y68" s="26">
        <v>98.63</v>
      </c>
      <c r="Z68" s="25">
        <v>157728.07999999999</v>
      </c>
      <c r="AA68" s="30">
        <v>0.87080000000000002</v>
      </c>
      <c r="AB68" s="30">
        <v>9.0499999999999997E-2</v>
      </c>
      <c r="AC68" s="30">
        <v>3.78E-2</v>
      </c>
      <c r="AD68" s="30">
        <v>8.9999999999999998E-4</v>
      </c>
      <c r="AE68" s="30">
        <v>0.12920000000000001</v>
      </c>
      <c r="AF68" s="25">
        <v>157.72999999999999</v>
      </c>
      <c r="AG68" s="25">
        <v>5139.33</v>
      </c>
      <c r="AH68" s="25">
        <v>600</v>
      </c>
      <c r="AI68" s="25">
        <v>152763.49</v>
      </c>
      <c r="AJ68" s="28">
        <v>423</v>
      </c>
      <c r="AK68" s="33">
        <v>29999</v>
      </c>
      <c r="AL68" s="33">
        <v>43979</v>
      </c>
      <c r="AM68" s="26">
        <v>44.5</v>
      </c>
      <c r="AN68" s="26">
        <v>32</v>
      </c>
      <c r="AO68" s="26">
        <v>33.1</v>
      </c>
      <c r="AP68" s="26">
        <v>3.8</v>
      </c>
      <c r="AQ68" s="25">
        <v>0</v>
      </c>
      <c r="AR68" s="27">
        <v>1.4157</v>
      </c>
      <c r="AS68" s="25">
        <v>1422.97</v>
      </c>
      <c r="AT68" s="25">
        <v>2049.2199999999998</v>
      </c>
      <c r="AU68" s="25">
        <v>5669.22</v>
      </c>
      <c r="AV68" s="25">
        <v>1045.1500000000001</v>
      </c>
      <c r="AW68" s="25">
        <v>214.25</v>
      </c>
      <c r="AX68" s="25">
        <v>10400.799999999999</v>
      </c>
      <c r="AY68" s="25">
        <v>4599.78</v>
      </c>
      <c r="AZ68" s="30">
        <v>0.41539999999999999</v>
      </c>
      <c r="BA68" s="25">
        <v>5380.61</v>
      </c>
      <c r="BB68" s="30">
        <v>0.4859</v>
      </c>
      <c r="BC68" s="25">
        <v>1093.0899999999999</v>
      </c>
      <c r="BD68" s="30">
        <v>9.8699999999999996E-2</v>
      </c>
      <c r="BE68" s="25">
        <v>11073.47</v>
      </c>
      <c r="BF68" s="25">
        <v>2688.6</v>
      </c>
      <c r="BG68" s="30">
        <v>0.75670000000000004</v>
      </c>
      <c r="BH68" s="30">
        <v>0.50529999999999997</v>
      </c>
      <c r="BI68" s="30">
        <v>0.22409999999999999</v>
      </c>
      <c r="BJ68" s="30">
        <v>0.2104</v>
      </c>
      <c r="BK68" s="30">
        <v>3.2000000000000001E-2</v>
      </c>
      <c r="BL68" s="30">
        <v>2.8199999999999999E-2</v>
      </c>
    </row>
    <row r="69" spans="1:64" ht="15" x14ac:dyDescent="0.25">
      <c r="A69" s="28" t="s">
        <v>332</v>
      </c>
      <c r="B69" s="28">
        <v>43661</v>
      </c>
      <c r="C69" s="28">
        <v>26</v>
      </c>
      <c r="D69" s="29">
        <v>294.52999999999997</v>
      </c>
      <c r="E69" s="29">
        <v>7657.7</v>
      </c>
      <c r="F69" s="29">
        <v>7386</v>
      </c>
      <c r="G69" s="30">
        <v>1.17E-2</v>
      </c>
      <c r="H69" s="30">
        <v>8.9999999999999998E-4</v>
      </c>
      <c r="I69" s="30">
        <v>1.5299999999999999E-2</v>
      </c>
      <c r="J69" s="30">
        <v>6.9999999999999999E-4</v>
      </c>
      <c r="K69" s="30">
        <v>1.72E-2</v>
      </c>
      <c r="L69" s="30">
        <v>0.92700000000000005</v>
      </c>
      <c r="M69" s="30">
        <v>2.7199999999999998E-2</v>
      </c>
      <c r="N69" s="30">
        <v>0.2346</v>
      </c>
      <c r="O69" s="30">
        <v>7.3000000000000001E-3</v>
      </c>
      <c r="P69" s="30">
        <v>0.10009999999999999</v>
      </c>
      <c r="Q69" s="29">
        <v>298.06</v>
      </c>
      <c r="R69" s="25">
        <v>59391.74</v>
      </c>
      <c r="S69" s="30">
        <v>0.2477</v>
      </c>
      <c r="T69" s="30">
        <v>0.1636</v>
      </c>
      <c r="U69" s="30">
        <v>0.58879999999999999</v>
      </c>
      <c r="V69" s="26">
        <v>20.93</v>
      </c>
      <c r="W69" s="29">
        <v>37.5</v>
      </c>
      <c r="X69" s="25">
        <v>92592.11</v>
      </c>
      <c r="Y69" s="26">
        <v>196.17</v>
      </c>
      <c r="Z69" s="25">
        <v>132990.03</v>
      </c>
      <c r="AA69" s="30">
        <v>0.82499999999999996</v>
      </c>
      <c r="AB69" s="30">
        <v>0.1623</v>
      </c>
      <c r="AC69" s="30">
        <v>1.21E-2</v>
      </c>
      <c r="AD69" s="30">
        <v>5.9999999999999995E-4</v>
      </c>
      <c r="AE69" s="30">
        <v>0.17499999999999999</v>
      </c>
      <c r="AF69" s="25">
        <v>132.99</v>
      </c>
      <c r="AG69" s="25">
        <v>5233.6899999999996</v>
      </c>
      <c r="AH69" s="25">
        <v>672.28</v>
      </c>
      <c r="AI69" s="25">
        <v>151607.64000000001</v>
      </c>
      <c r="AJ69" s="28">
        <v>418</v>
      </c>
      <c r="AK69" s="33">
        <v>38212</v>
      </c>
      <c r="AL69" s="33">
        <v>50703</v>
      </c>
      <c r="AM69" s="26">
        <v>68.319999999999993</v>
      </c>
      <c r="AN69" s="26">
        <v>39.17</v>
      </c>
      <c r="AO69" s="26">
        <v>38</v>
      </c>
      <c r="AP69" s="26">
        <v>3.65</v>
      </c>
      <c r="AQ69" s="25">
        <v>0</v>
      </c>
      <c r="AR69" s="27">
        <v>1.0037</v>
      </c>
      <c r="AS69" s="25">
        <v>1019.76</v>
      </c>
      <c r="AT69" s="25">
        <v>1724.25</v>
      </c>
      <c r="AU69" s="25">
        <v>5411.53</v>
      </c>
      <c r="AV69" s="25">
        <v>1324.25</v>
      </c>
      <c r="AW69" s="25">
        <v>180.26</v>
      </c>
      <c r="AX69" s="25">
        <v>9660.0499999999993</v>
      </c>
      <c r="AY69" s="25">
        <v>3551.02</v>
      </c>
      <c r="AZ69" s="30">
        <v>0.40660000000000002</v>
      </c>
      <c r="BA69" s="25">
        <v>4630.63</v>
      </c>
      <c r="BB69" s="30">
        <v>0.5302</v>
      </c>
      <c r="BC69" s="25">
        <v>552.5</v>
      </c>
      <c r="BD69" s="30">
        <v>6.3299999999999995E-2</v>
      </c>
      <c r="BE69" s="25">
        <v>8734.16</v>
      </c>
      <c r="BF69" s="25">
        <v>2848.09</v>
      </c>
      <c r="BG69" s="30">
        <v>0.66559999999999997</v>
      </c>
      <c r="BH69" s="30">
        <v>0.60599999999999998</v>
      </c>
      <c r="BI69" s="30">
        <v>0.21540000000000001</v>
      </c>
      <c r="BJ69" s="30">
        <v>0.1123</v>
      </c>
      <c r="BK69" s="30">
        <v>5.04E-2</v>
      </c>
      <c r="BL69" s="30">
        <v>1.5900000000000001E-2</v>
      </c>
    </row>
    <row r="70" spans="1:64" ht="15" x14ac:dyDescent="0.25">
      <c r="A70" s="28" t="s">
        <v>333</v>
      </c>
      <c r="B70" s="28">
        <v>43679</v>
      </c>
      <c r="C70" s="28">
        <v>59</v>
      </c>
      <c r="D70" s="29">
        <v>34.25</v>
      </c>
      <c r="E70" s="29">
        <v>2020.5</v>
      </c>
      <c r="F70" s="29">
        <v>1934</v>
      </c>
      <c r="G70" s="30">
        <v>1.2999999999999999E-2</v>
      </c>
      <c r="H70" s="30">
        <v>0</v>
      </c>
      <c r="I70" s="30">
        <v>4.5999999999999999E-3</v>
      </c>
      <c r="J70" s="30">
        <v>5.0000000000000001E-4</v>
      </c>
      <c r="K70" s="30">
        <v>4.5100000000000001E-2</v>
      </c>
      <c r="L70" s="30">
        <v>0.91510000000000002</v>
      </c>
      <c r="M70" s="30">
        <v>2.1700000000000001E-2</v>
      </c>
      <c r="N70" s="30">
        <v>0.34949999999999998</v>
      </c>
      <c r="O70" s="30">
        <v>0</v>
      </c>
      <c r="P70" s="30">
        <v>0.17199999999999999</v>
      </c>
      <c r="Q70" s="29">
        <v>82.84</v>
      </c>
      <c r="R70" s="25">
        <v>52803.82</v>
      </c>
      <c r="S70" s="30">
        <v>0.1477</v>
      </c>
      <c r="T70" s="30">
        <v>0.2349</v>
      </c>
      <c r="U70" s="30">
        <v>0.61739999999999995</v>
      </c>
      <c r="V70" s="26">
        <v>20.149999999999999</v>
      </c>
      <c r="W70" s="29">
        <v>12</v>
      </c>
      <c r="X70" s="25">
        <v>76154.67</v>
      </c>
      <c r="Y70" s="26">
        <v>162.59</v>
      </c>
      <c r="Z70" s="25">
        <v>136393.85</v>
      </c>
      <c r="AA70" s="30">
        <v>0.71519999999999995</v>
      </c>
      <c r="AB70" s="30">
        <v>0.26869999999999999</v>
      </c>
      <c r="AC70" s="30">
        <v>1.49E-2</v>
      </c>
      <c r="AD70" s="30">
        <v>1.1000000000000001E-3</v>
      </c>
      <c r="AE70" s="30">
        <v>0.2853</v>
      </c>
      <c r="AF70" s="25">
        <v>136.38999999999999</v>
      </c>
      <c r="AG70" s="25">
        <v>3996.8</v>
      </c>
      <c r="AH70" s="25">
        <v>487.67</v>
      </c>
      <c r="AI70" s="25">
        <v>144341.45000000001</v>
      </c>
      <c r="AJ70" s="28">
        <v>397</v>
      </c>
      <c r="AK70" s="33">
        <v>26513</v>
      </c>
      <c r="AL70" s="33">
        <v>43484</v>
      </c>
      <c r="AM70" s="26">
        <v>52.1</v>
      </c>
      <c r="AN70" s="26">
        <v>28.21</v>
      </c>
      <c r="AO70" s="26">
        <v>30.86</v>
      </c>
      <c r="AP70" s="26">
        <v>0</v>
      </c>
      <c r="AQ70" s="25">
        <v>1255.32</v>
      </c>
      <c r="AR70" s="27">
        <v>1.4479</v>
      </c>
      <c r="AS70" s="25">
        <v>1085.67</v>
      </c>
      <c r="AT70" s="25">
        <v>1582.9</v>
      </c>
      <c r="AU70" s="25">
        <v>5817.98</v>
      </c>
      <c r="AV70" s="25">
        <v>1306.67</v>
      </c>
      <c r="AW70" s="25">
        <v>408.17</v>
      </c>
      <c r="AX70" s="25">
        <v>10201.4</v>
      </c>
      <c r="AY70" s="25">
        <v>4214.51</v>
      </c>
      <c r="AZ70" s="30">
        <v>0.40720000000000001</v>
      </c>
      <c r="BA70" s="25">
        <v>5415.42</v>
      </c>
      <c r="BB70" s="30">
        <v>0.5232</v>
      </c>
      <c r="BC70" s="25">
        <v>720.41</v>
      </c>
      <c r="BD70" s="30">
        <v>6.9599999999999995E-2</v>
      </c>
      <c r="BE70" s="25">
        <v>10350.35</v>
      </c>
      <c r="BF70" s="25">
        <v>2842.22</v>
      </c>
      <c r="BG70" s="30">
        <v>0.74099999999999999</v>
      </c>
      <c r="BH70" s="30">
        <v>0.61939999999999995</v>
      </c>
      <c r="BI70" s="30">
        <v>0.20860000000000001</v>
      </c>
      <c r="BJ70" s="30">
        <v>0.126</v>
      </c>
      <c r="BK70" s="30">
        <v>3.0099999999999998E-2</v>
      </c>
      <c r="BL70" s="30">
        <v>1.6E-2</v>
      </c>
    </row>
    <row r="71" spans="1:64" ht="15" x14ac:dyDescent="0.25">
      <c r="A71" s="28" t="s">
        <v>334</v>
      </c>
      <c r="B71" s="28">
        <v>46508</v>
      </c>
      <c r="C71" s="28">
        <v>133</v>
      </c>
      <c r="D71" s="29">
        <v>6.75</v>
      </c>
      <c r="E71" s="29">
        <v>897.77</v>
      </c>
      <c r="F71" s="29">
        <v>706</v>
      </c>
      <c r="G71" s="30">
        <v>2.8E-3</v>
      </c>
      <c r="H71" s="30">
        <v>0</v>
      </c>
      <c r="I71" s="30">
        <v>5.7000000000000002E-3</v>
      </c>
      <c r="J71" s="30">
        <v>0</v>
      </c>
      <c r="K71" s="30">
        <v>1.83E-2</v>
      </c>
      <c r="L71" s="30">
        <v>0.95409999999999995</v>
      </c>
      <c r="M71" s="30">
        <v>1.9099999999999999E-2</v>
      </c>
      <c r="N71" s="30">
        <v>0.40649999999999997</v>
      </c>
      <c r="O71" s="30">
        <v>0</v>
      </c>
      <c r="P71" s="30">
        <v>0.16139999999999999</v>
      </c>
      <c r="Q71" s="29">
        <v>42</v>
      </c>
      <c r="R71" s="25">
        <v>46673.13</v>
      </c>
      <c r="S71" s="30">
        <v>0.2545</v>
      </c>
      <c r="T71" s="30">
        <v>0.2545</v>
      </c>
      <c r="U71" s="30">
        <v>0.4909</v>
      </c>
      <c r="V71" s="26">
        <v>12.57</v>
      </c>
      <c r="W71" s="29">
        <v>7.2</v>
      </c>
      <c r="X71" s="25">
        <v>65053.33</v>
      </c>
      <c r="Y71" s="26">
        <v>119.25</v>
      </c>
      <c r="Z71" s="25">
        <v>107117.19</v>
      </c>
      <c r="AA71" s="30">
        <v>0.84789999999999999</v>
      </c>
      <c r="AB71" s="30">
        <v>0.105</v>
      </c>
      <c r="AC71" s="30">
        <v>4.6100000000000002E-2</v>
      </c>
      <c r="AD71" s="30">
        <v>1E-3</v>
      </c>
      <c r="AE71" s="30">
        <v>0.15290000000000001</v>
      </c>
      <c r="AF71" s="25">
        <v>107.12</v>
      </c>
      <c r="AG71" s="25">
        <v>2520.33</v>
      </c>
      <c r="AH71" s="25">
        <v>398.07</v>
      </c>
      <c r="AI71" s="25">
        <v>103359.79</v>
      </c>
      <c r="AJ71" s="28">
        <v>203</v>
      </c>
      <c r="AK71" s="33">
        <v>30249</v>
      </c>
      <c r="AL71" s="33">
        <v>39711</v>
      </c>
      <c r="AM71" s="26">
        <v>48.7</v>
      </c>
      <c r="AN71" s="26">
        <v>22</v>
      </c>
      <c r="AO71" s="26">
        <v>24.54</v>
      </c>
      <c r="AP71" s="26">
        <v>4.2</v>
      </c>
      <c r="AQ71" s="25">
        <v>1594.08</v>
      </c>
      <c r="AR71" s="27">
        <v>1.4326000000000001</v>
      </c>
      <c r="AS71" s="25">
        <v>1514.56</v>
      </c>
      <c r="AT71" s="25">
        <v>2083.5300000000002</v>
      </c>
      <c r="AU71" s="25">
        <v>5844.08</v>
      </c>
      <c r="AV71" s="25">
        <v>1012.05</v>
      </c>
      <c r="AW71" s="25">
        <v>108.65</v>
      </c>
      <c r="AX71" s="25">
        <v>10562.87</v>
      </c>
      <c r="AY71" s="25">
        <v>5948.85</v>
      </c>
      <c r="AZ71" s="30">
        <v>0.50719999999999998</v>
      </c>
      <c r="BA71" s="25">
        <v>4951.76</v>
      </c>
      <c r="BB71" s="30">
        <v>0.42220000000000002</v>
      </c>
      <c r="BC71" s="25">
        <v>828.18</v>
      </c>
      <c r="BD71" s="30">
        <v>7.0599999999999996E-2</v>
      </c>
      <c r="BE71" s="25">
        <v>11728.79</v>
      </c>
      <c r="BF71" s="25">
        <v>3586.65</v>
      </c>
      <c r="BG71" s="30">
        <v>1.2322</v>
      </c>
      <c r="BH71" s="30">
        <v>0.49769999999999998</v>
      </c>
      <c r="BI71" s="30">
        <v>0.18590000000000001</v>
      </c>
      <c r="BJ71" s="30">
        <v>0.2278</v>
      </c>
      <c r="BK71" s="30">
        <v>3.7999999999999999E-2</v>
      </c>
      <c r="BL71" s="30">
        <v>5.0599999999999999E-2</v>
      </c>
    </row>
    <row r="72" spans="1:64" ht="15" x14ac:dyDescent="0.25">
      <c r="A72" s="28" t="s">
        <v>335</v>
      </c>
      <c r="B72" s="28">
        <v>45856</v>
      </c>
      <c r="C72" s="28">
        <v>98</v>
      </c>
      <c r="D72" s="29">
        <v>18.989999999999998</v>
      </c>
      <c r="E72" s="29">
        <v>1861.27</v>
      </c>
      <c r="F72" s="29">
        <v>1961</v>
      </c>
      <c r="G72" s="30">
        <v>8.3999999999999995E-3</v>
      </c>
      <c r="H72" s="30">
        <v>1E-3</v>
      </c>
      <c r="I72" s="30">
        <v>1.67E-2</v>
      </c>
      <c r="J72" s="30">
        <v>0</v>
      </c>
      <c r="K72" s="30">
        <v>2.2499999999999999E-2</v>
      </c>
      <c r="L72" s="30">
        <v>0.91220000000000001</v>
      </c>
      <c r="M72" s="30">
        <v>3.9199999999999999E-2</v>
      </c>
      <c r="N72" s="30">
        <v>0.63539999999999996</v>
      </c>
      <c r="O72" s="30">
        <v>0</v>
      </c>
      <c r="P72" s="30">
        <v>0.1338</v>
      </c>
      <c r="Q72" s="29">
        <v>104</v>
      </c>
      <c r="R72" s="25">
        <v>57101.86</v>
      </c>
      <c r="S72" s="30">
        <v>0.2016</v>
      </c>
      <c r="T72" s="30">
        <v>0.2097</v>
      </c>
      <c r="U72" s="30">
        <v>0.5887</v>
      </c>
      <c r="V72" s="26">
        <v>18.14</v>
      </c>
      <c r="W72" s="29">
        <v>10.81</v>
      </c>
      <c r="X72" s="25">
        <v>70091.14</v>
      </c>
      <c r="Y72" s="26">
        <v>167.28</v>
      </c>
      <c r="Z72" s="25">
        <v>142212.51</v>
      </c>
      <c r="AA72" s="30">
        <v>0.64300000000000002</v>
      </c>
      <c r="AB72" s="30">
        <v>0.26229999999999998</v>
      </c>
      <c r="AC72" s="30">
        <v>9.3399999999999997E-2</v>
      </c>
      <c r="AD72" s="30">
        <v>1.1999999999999999E-3</v>
      </c>
      <c r="AE72" s="30">
        <v>0.3579</v>
      </c>
      <c r="AF72" s="25">
        <v>142.21</v>
      </c>
      <c r="AG72" s="25">
        <v>3962.68</v>
      </c>
      <c r="AH72" s="25">
        <v>365.89</v>
      </c>
      <c r="AI72" s="25">
        <v>156008.32999999999</v>
      </c>
      <c r="AJ72" s="28">
        <v>438</v>
      </c>
      <c r="AK72" s="33">
        <v>27650</v>
      </c>
      <c r="AL72" s="33">
        <v>40263</v>
      </c>
      <c r="AM72" s="26">
        <v>47.22</v>
      </c>
      <c r="AN72" s="26">
        <v>23.45</v>
      </c>
      <c r="AO72" s="26">
        <v>31.7</v>
      </c>
      <c r="AP72" s="26">
        <v>4.3</v>
      </c>
      <c r="AQ72" s="25">
        <v>0</v>
      </c>
      <c r="AR72" s="27">
        <v>0.92390000000000005</v>
      </c>
      <c r="AS72" s="25">
        <v>1010.5</v>
      </c>
      <c r="AT72" s="25">
        <v>1836.02</v>
      </c>
      <c r="AU72" s="25">
        <v>5768.74</v>
      </c>
      <c r="AV72" s="25">
        <v>545.95000000000005</v>
      </c>
      <c r="AW72" s="25">
        <v>73.84</v>
      </c>
      <c r="AX72" s="25">
        <v>9235.0499999999993</v>
      </c>
      <c r="AY72" s="25">
        <v>4847.32</v>
      </c>
      <c r="AZ72" s="30">
        <v>0.50749999999999995</v>
      </c>
      <c r="BA72" s="25">
        <v>4080.25</v>
      </c>
      <c r="BB72" s="30">
        <v>0.42720000000000002</v>
      </c>
      <c r="BC72" s="25">
        <v>622.97</v>
      </c>
      <c r="BD72" s="30">
        <v>6.5199999999999994E-2</v>
      </c>
      <c r="BE72" s="25">
        <v>9550.5400000000009</v>
      </c>
      <c r="BF72" s="25">
        <v>2581.5300000000002</v>
      </c>
      <c r="BG72" s="30">
        <v>0.95040000000000002</v>
      </c>
      <c r="BH72" s="30">
        <v>0.54800000000000004</v>
      </c>
      <c r="BI72" s="30">
        <v>0.2107</v>
      </c>
      <c r="BJ72" s="30">
        <v>0.2031</v>
      </c>
      <c r="BK72" s="30">
        <v>2.4299999999999999E-2</v>
      </c>
      <c r="BL72" s="30">
        <v>1.41E-2</v>
      </c>
    </row>
    <row r="73" spans="1:64" ht="15" x14ac:dyDescent="0.25">
      <c r="A73" s="28" t="s">
        <v>336</v>
      </c>
      <c r="B73" s="28">
        <v>47787</v>
      </c>
      <c r="C73" s="28">
        <v>128</v>
      </c>
      <c r="D73" s="29">
        <v>16.3</v>
      </c>
      <c r="E73" s="29">
        <v>2086.4699999999998</v>
      </c>
      <c r="F73" s="29">
        <v>1994</v>
      </c>
      <c r="G73" s="30">
        <v>2E-3</v>
      </c>
      <c r="H73" s="30">
        <v>0</v>
      </c>
      <c r="I73" s="30">
        <v>6.8999999999999999E-3</v>
      </c>
      <c r="J73" s="30">
        <v>5.0000000000000001E-4</v>
      </c>
      <c r="K73" s="30">
        <v>4.3E-3</v>
      </c>
      <c r="L73" s="30">
        <v>0.97160000000000002</v>
      </c>
      <c r="M73" s="30">
        <v>1.47E-2</v>
      </c>
      <c r="N73" s="30">
        <v>0.54710000000000003</v>
      </c>
      <c r="O73" s="30">
        <v>0</v>
      </c>
      <c r="P73" s="30">
        <v>0.15670000000000001</v>
      </c>
      <c r="Q73" s="29">
        <v>112</v>
      </c>
      <c r="R73" s="25">
        <v>43459.28</v>
      </c>
      <c r="S73" s="30">
        <v>0.29559999999999997</v>
      </c>
      <c r="T73" s="30">
        <v>0.20749999999999999</v>
      </c>
      <c r="U73" s="30">
        <v>0.49690000000000001</v>
      </c>
      <c r="V73" s="26">
        <v>14.55</v>
      </c>
      <c r="W73" s="29">
        <v>13.7</v>
      </c>
      <c r="X73" s="25">
        <v>64884.55</v>
      </c>
      <c r="Y73" s="26">
        <v>147.94999999999999</v>
      </c>
      <c r="Z73" s="25">
        <v>146572.14000000001</v>
      </c>
      <c r="AA73" s="30">
        <v>0.45889999999999997</v>
      </c>
      <c r="AB73" s="30">
        <v>0.12770000000000001</v>
      </c>
      <c r="AC73" s="30">
        <v>0.41249999999999998</v>
      </c>
      <c r="AD73" s="30">
        <v>8.9999999999999998E-4</v>
      </c>
      <c r="AE73" s="30">
        <v>0.54169999999999996</v>
      </c>
      <c r="AF73" s="25">
        <v>146.57</v>
      </c>
      <c r="AG73" s="25">
        <v>3653.44</v>
      </c>
      <c r="AH73" s="25">
        <v>272.5</v>
      </c>
      <c r="AI73" s="25">
        <v>133604.43</v>
      </c>
      <c r="AJ73" s="28">
        <v>362</v>
      </c>
      <c r="AK73" s="33">
        <v>27516</v>
      </c>
      <c r="AL73" s="33">
        <v>38606</v>
      </c>
      <c r="AM73" s="26">
        <v>28.89</v>
      </c>
      <c r="AN73" s="26">
        <v>21.86</v>
      </c>
      <c r="AO73" s="26">
        <v>23.08</v>
      </c>
      <c r="AP73" s="26">
        <v>4.5</v>
      </c>
      <c r="AQ73" s="25">
        <v>0</v>
      </c>
      <c r="AR73" s="27">
        <v>0.5585</v>
      </c>
      <c r="AS73" s="25">
        <v>1301.47</v>
      </c>
      <c r="AT73" s="25">
        <v>2347.39</v>
      </c>
      <c r="AU73" s="25">
        <v>5603.66</v>
      </c>
      <c r="AV73" s="25">
        <v>580</v>
      </c>
      <c r="AW73" s="25">
        <v>251.46</v>
      </c>
      <c r="AX73" s="25">
        <v>10083.99</v>
      </c>
      <c r="AY73" s="25">
        <v>5107.18</v>
      </c>
      <c r="AZ73" s="30">
        <v>0.502</v>
      </c>
      <c r="BA73" s="25">
        <v>3572.19</v>
      </c>
      <c r="BB73" s="30">
        <v>0.35120000000000001</v>
      </c>
      <c r="BC73" s="25">
        <v>1493.35</v>
      </c>
      <c r="BD73" s="30">
        <v>0.14680000000000001</v>
      </c>
      <c r="BE73" s="25">
        <v>10172.73</v>
      </c>
      <c r="BF73" s="25">
        <v>4323.6099999999997</v>
      </c>
      <c r="BG73" s="30">
        <v>1.5942000000000001</v>
      </c>
      <c r="BH73" s="30">
        <v>0.53349999999999997</v>
      </c>
      <c r="BI73" s="30">
        <v>0.24260000000000001</v>
      </c>
      <c r="BJ73" s="30">
        <v>0.1489</v>
      </c>
      <c r="BK73" s="30">
        <v>4.8800000000000003E-2</v>
      </c>
      <c r="BL73" s="30">
        <v>2.63E-2</v>
      </c>
    </row>
    <row r="74" spans="1:64" ht="15" x14ac:dyDescent="0.25">
      <c r="A74" s="28" t="s">
        <v>337</v>
      </c>
      <c r="B74" s="28">
        <v>48470</v>
      </c>
      <c r="C74" s="28">
        <v>71</v>
      </c>
      <c r="D74" s="29">
        <v>32.53</v>
      </c>
      <c r="E74" s="29">
        <v>2309.5</v>
      </c>
      <c r="F74" s="29">
        <v>2254</v>
      </c>
      <c r="G74" s="30">
        <v>5.0000000000000001E-3</v>
      </c>
      <c r="H74" s="30">
        <v>0</v>
      </c>
      <c r="I74" s="30">
        <v>1.3100000000000001E-2</v>
      </c>
      <c r="J74" s="30">
        <v>0</v>
      </c>
      <c r="K74" s="30">
        <v>9.7999999999999997E-3</v>
      </c>
      <c r="L74" s="30">
        <v>0.95530000000000004</v>
      </c>
      <c r="M74" s="30">
        <v>1.6799999999999999E-2</v>
      </c>
      <c r="N74" s="30">
        <v>0.25290000000000001</v>
      </c>
      <c r="O74" s="30">
        <v>0</v>
      </c>
      <c r="P74" s="30">
        <v>9.64E-2</v>
      </c>
      <c r="Q74" s="29">
        <v>93.66</v>
      </c>
      <c r="R74" s="25">
        <v>56762.98</v>
      </c>
      <c r="S74" s="30">
        <v>0.20669999999999999</v>
      </c>
      <c r="T74" s="30">
        <v>0.1133</v>
      </c>
      <c r="U74" s="30">
        <v>0.68</v>
      </c>
      <c r="V74" s="26">
        <v>20.46</v>
      </c>
      <c r="W74" s="29">
        <v>16.02</v>
      </c>
      <c r="X74" s="25">
        <v>72961.759999999995</v>
      </c>
      <c r="Y74" s="26">
        <v>140.07</v>
      </c>
      <c r="Z74" s="25">
        <v>176738.16</v>
      </c>
      <c r="AA74" s="30">
        <v>0.81789999999999996</v>
      </c>
      <c r="AB74" s="30">
        <v>0.14680000000000001</v>
      </c>
      <c r="AC74" s="30">
        <v>3.44E-2</v>
      </c>
      <c r="AD74" s="30">
        <v>1E-3</v>
      </c>
      <c r="AE74" s="30">
        <v>0.1825</v>
      </c>
      <c r="AF74" s="25">
        <v>176.74</v>
      </c>
      <c r="AG74" s="25">
        <v>4359.1000000000004</v>
      </c>
      <c r="AH74" s="25">
        <v>527.65</v>
      </c>
      <c r="AI74" s="25">
        <v>201539.43</v>
      </c>
      <c r="AJ74" s="28">
        <v>521</v>
      </c>
      <c r="AK74" s="33">
        <v>39381</v>
      </c>
      <c r="AL74" s="33">
        <v>54288</v>
      </c>
      <c r="AM74" s="26">
        <v>58.05</v>
      </c>
      <c r="AN74" s="26">
        <v>23.37</v>
      </c>
      <c r="AO74" s="26">
        <v>23.82</v>
      </c>
      <c r="AP74" s="26">
        <v>3.3</v>
      </c>
      <c r="AQ74" s="25">
        <v>0</v>
      </c>
      <c r="AR74" s="27">
        <v>0.6895</v>
      </c>
      <c r="AS74" s="25">
        <v>998.76</v>
      </c>
      <c r="AT74" s="25">
        <v>1411.48</v>
      </c>
      <c r="AU74" s="25">
        <v>5150.1400000000003</v>
      </c>
      <c r="AV74" s="25">
        <v>1048.52</v>
      </c>
      <c r="AW74" s="25">
        <v>16.7</v>
      </c>
      <c r="AX74" s="25">
        <v>8625.6</v>
      </c>
      <c r="AY74" s="25">
        <v>3783.81</v>
      </c>
      <c r="AZ74" s="30">
        <v>0.47070000000000001</v>
      </c>
      <c r="BA74" s="25">
        <v>3647.64</v>
      </c>
      <c r="BB74" s="30">
        <v>0.45379999999999998</v>
      </c>
      <c r="BC74" s="25">
        <v>606.95000000000005</v>
      </c>
      <c r="BD74" s="30">
        <v>7.5499999999999998E-2</v>
      </c>
      <c r="BE74" s="25">
        <v>8038.41</v>
      </c>
      <c r="BF74" s="25">
        <v>1910.06</v>
      </c>
      <c r="BG74" s="30">
        <v>0.40550000000000003</v>
      </c>
      <c r="BH74" s="30">
        <v>0.58130000000000004</v>
      </c>
      <c r="BI74" s="30">
        <v>0.27029999999999998</v>
      </c>
      <c r="BJ74" s="30">
        <v>0.1011</v>
      </c>
      <c r="BK74" s="30">
        <v>2.3900000000000001E-2</v>
      </c>
      <c r="BL74" s="30">
        <v>2.3400000000000001E-2</v>
      </c>
    </row>
    <row r="75" spans="1:64" ht="15" x14ac:dyDescent="0.25">
      <c r="A75" s="28" t="s">
        <v>338</v>
      </c>
      <c r="B75" s="28">
        <v>46755</v>
      </c>
      <c r="C75" s="28">
        <v>206</v>
      </c>
      <c r="D75" s="29">
        <v>11.85</v>
      </c>
      <c r="E75" s="29">
        <v>2441.89</v>
      </c>
      <c r="F75" s="29">
        <v>2344</v>
      </c>
      <c r="G75" s="30">
        <v>9.1999999999999998E-3</v>
      </c>
      <c r="H75" s="30">
        <v>0</v>
      </c>
      <c r="I75" s="30">
        <v>4.4000000000000003E-3</v>
      </c>
      <c r="J75" s="30">
        <v>3.3999999999999998E-3</v>
      </c>
      <c r="K75" s="30">
        <v>2.7799999999999998E-2</v>
      </c>
      <c r="L75" s="30">
        <v>0.93569999999999998</v>
      </c>
      <c r="M75" s="30">
        <v>1.95E-2</v>
      </c>
      <c r="N75" s="30">
        <v>0.2248</v>
      </c>
      <c r="O75" s="30">
        <v>0</v>
      </c>
      <c r="P75" s="30">
        <v>0.1139</v>
      </c>
      <c r="Q75" s="29">
        <v>103.55</v>
      </c>
      <c r="R75" s="25">
        <v>54999.51</v>
      </c>
      <c r="S75" s="30">
        <v>0.30659999999999998</v>
      </c>
      <c r="T75" s="30">
        <v>0.2409</v>
      </c>
      <c r="U75" s="30">
        <v>0.4526</v>
      </c>
      <c r="V75" s="26">
        <v>18.350000000000001</v>
      </c>
      <c r="W75" s="29">
        <v>15.26</v>
      </c>
      <c r="X75" s="25">
        <v>78844.759999999995</v>
      </c>
      <c r="Y75" s="26">
        <v>155.27000000000001</v>
      </c>
      <c r="Z75" s="25">
        <v>205691.51999999999</v>
      </c>
      <c r="AA75" s="30">
        <v>0.94720000000000004</v>
      </c>
      <c r="AB75" s="30">
        <v>2.69E-2</v>
      </c>
      <c r="AC75" s="30">
        <v>2.4500000000000001E-2</v>
      </c>
      <c r="AD75" s="30">
        <v>1.2999999999999999E-3</v>
      </c>
      <c r="AE75" s="30">
        <v>5.3499999999999999E-2</v>
      </c>
      <c r="AF75" s="25">
        <v>205.69</v>
      </c>
      <c r="AG75" s="25">
        <v>4614.41</v>
      </c>
      <c r="AH75" s="25">
        <v>674.74</v>
      </c>
      <c r="AI75" s="25">
        <v>219758.45</v>
      </c>
      <c r="AJ75" s="28">
        <v>542</v>
      </c>
      <c r="AK75" s="33">
        <v>44229</v>
      </c>
      <c r="AL75" s="33">
        <v>64399</v>
      </c>
      <c r="AM75" s="26">
        <v>31.8</v>
      </c>
      <c r="AN75" s="26">
        <v>22.1</v>
      </c>
      <c r="AO75" s="26">
        <v>25.1</v>
      </c>
      <c r="AP75" s="26">
        <v>3</v>
      </c>
      <c r="AQ75" s="25">
        <v>1834.85</v>
      </c>
      <c r="AR75" s="27">
        <v>0.97509999999999997</v>
      </c>
      <c r="AS75" s="25">
        <v>1242.8599999999999</v>
      </c>
      <c r="AT75" s="25">
        <v>2269.46</v>
      </c>
      <c r="AU75" s="25">
        <v>5262.02</v>
      </c>
      <c r="AV75" s="25">
        <v>1088.08</v>
      </c>
      <c r="AW75" s="25">
        <v>74.989999999999995</v>
      </c>
      <c r="AX75" s="25">
        <v>9937.42</v>
      </c>
      <c r="AY75" s="25">
        <v>2451.81</v>
      </c>
      <c r="AZ75" s="30">
        <v>0.26950000000000002</v>
      </c>
      <c r="BA75" s="25">
        <v>6063.48</v>
      </c>
      <c r="BB75" s="30">
        <v>0.66659999999999997</v>
      </c>
      <c r="BC75" s="25">
        <v>581.16999999999996</v>
      </c>
      <c r="BD75" s="30">
        <v>6.3899999999999998E-2</v>
      </c>
      <c r="BE75" s="25">
        <v>9096.4599999999991</v>
      </c>
      <c r="BF75" s="25">
        <v>1209.81</v>
      </c>
      <c r="BG75" s="30">
        <v>0.1895</v>
      </c>
      <c r="BH75" s="30">
        <v>0.54190000000000005</v>
      </c>
      <c r="BI75" s="30">
        <v>0.21940000000000001</v>
      </c>
      <c r="BJ75" s="30">
        <v>0.12859999999999999</v>
      </c>
      <c r="BK75" s="30">
        <v>4.2599999999999999E-2</v>
      </c>
      <c r="BL75" s="30">
        <v>6.7500000000000004E-2</v>
      </c>
    </row>
    <row r="76" spans="1:64" ht="15" x14ac:dyDescent="0.25">
      <c r="A76" s="28" t="s">
        <v>339</v>
      </c>
      <c r="B76" s="28">
        <v>43687</v>
      </c>
      <c r="C76" s="28">
        <v>6</v>
      </c>
      <c r="D76" s="29">
        <v>288.16000000000003</v>
      </c>
      <c r="E76" s="29">
        <v>1728.97</v>
      </c>
      <c r="F76" s="29">
        <v>1580</v>
      </c>
      <c r="G76" s="30">
        <v>6.0000000000000001E-3</v>
      </c>
      <c r="H76" s="30">
        <v>0</v>
      </c>
      <c r="I76" s="30">
        <v>1.11E-2</v>
      </c>
      <c r="J76" s="30">
        <v>1.2999999999999999E-3</v>
      </c>
      <c r="K76" s="30">
        <v>2.6100000000000002E-2</v>
      </c>
      <c r="L76" s="30">
        <v>0.92110000000000003</v>
      </c>
      <c r="M76" s="30">
        <v>3.44E-2</v>
      </c>
      <c r="N76" s="30">
        <v>0.63539999999999996</v>
      </c>
      <c r="O76" s="30">
        <v>7.0000000000000001E-3</v>
      </c>
      <c r="P76" s="30">
        <v>0.1993</v>
      </c>
      <c r="Q76" s="29">
        <v>69.67</v>
      </c>
      <c r="R76" s="25">
        <v>48065.05</v>
      </c>
      <c r="S76" s="30">
        <v>0.188</v>
      </c>
      <c r="T76" s="30">
        <v>0.14530000000000001</v>
      </c>
      <c r="U76" s="30">
        <v>0.66669999999999996</v>
      </c>
      <c r="V76" s="26">
        <v>17.77</v>
      </c>
      <c r="W76" s="29">
        <v>9.6999999999999993</v>
      </c>
      <c r="X76" s="25">
        <v>78870.62</v>
      </c>
      <c r="Y76" s="26">
        <v>167.96</v>
      </c>
      <c r="Z76" s="25">
        <v>81353.320000000007</v>
      </c>
      <c r="AA76" s="30">
        <v>0.73270000000000002</v>
      </c>
      <c r="AB76" s="30">
        <v>0.22140000000000001</v>
      </c>
      <c r="AC76" s="30">
        <v>4.4999999999999998E-2</v>
      </c>
      <c r="AD76" s="30">
        <v>1E-3</v>
      </c>
      <c r="AE76" s="30">
        <v>0.2676</v>
      </c>
      <c r="AF76" s="25">
        <v>81.349999999999994</v>
      </c>
      <c r="AG76" s="25">
        <v>2828.21</v>
      </c>
      <c r="AH76" s="25">
        <v>429.93</v>
      </c>
      <c r="AI76" s="25">
        <v>88127.67</v>
      </c>
      <c r="AJ76" s="28">
        <v>106</v>
      </c>
      <c r="AK76" s="33">
        <v>23170</v>
      </c>
      <c r="AL76" s="33">
        <v>32112</v>
      </c>
      <c r="AM76" s="26">
        <v>53.48</v>
      </c>
      <c r="AN76" s="26">
        <v>33.42</v>
      </c>
      <c r="AO76" s="26">
        <v>35.33</v>
      </c>
      <c r="AP76" s="26">
        <v>3.5</v>
      </c>
      <c r="AQ76" s="25">
        <v>0</v>
      </c>
      <c r="AR76" s="27">
        <v>1.0912999999999999</v>
      </c>
      <c r="AS76" s="25">
        <v>1599.28</v>
      </c>
      <c r="AT76" s="25">
        <v>1781.29</v>
      </c>
      <c r="AU76" s="25">
        <v>5497.33</v>
      </c>
      <c r="AV76" s="25">
        <v>1194.1099999999999</v>
      </c>
      <c r="AW76" s="25">
        <v>710.45</v>
      </c>
      <c r="AX76" s="25">
        <v>10782.44</v>
      </c>
      <c r="AY76" s="25">
        <v>5577.05</v>
      </c>
      <c r="AZ76" s="30">
        <v>0.55310000000000004</v>
      </c>
      <c r="BA76" s="25">
        <v>3064.46</v>
      </c>
      <c r="BB76" s="30">
        <v>0.3039</v>
      </c>
      <c r="BC76" s="25">
        <v>1441.99</v>
      </c>
      <c r="BD76" s="30">
        <v>0.14299999999999999</v>
      </c>
      <c r="BE76" s="25">
        <v>10083.49</v>
      </c>
      <c r="BF76" s="25">
        <v>4446.84</v>
      </c>
      <c r="BG76" s="30">
        <v>2.1682999999999999</v>
      </c>
      <c r="BH76" s="30">
        <v>0.50239999999999996</v>
      </c>
      <c r="BI76" s="30">
        <v>0.22370000000000001</v>
      </c>
      <c r="BJ76" s="30">
        <v>0.2379</v>
      </c>
      <c r="BK76" s="30">
        <v>2.06E-2</v>
      </c>
      <c r="BL76" s="30">
        <v>1.54E-2</v>
      </c>
    </row>
    <row r="77" spans="1:64" ht="15" x14ac:dyDescent="0.25">
      <c r="A77" s="28" t="s">
        <v>340</v>
      </c>
      <c r="B77" s="28">
        <v>45252</v>
      </c>
      <c r="C77" s="28">
        <v>157</v>
      </c>
      <c r="D77" s="29">
        <v>5.83</v>
      </c>
      <c r="E77" s="29">
        <v>915.98</v>
      </c>
      <c r="F77" s="29">
        <v>861</v>
      </c>
      <c r="G77" s="30">
        <v>0</v>
      </c>
      <c r="H77" s="30">
        <v>0</v>
      </c>
      <c r="I77" s="30">
        <v>2.0000000000000001E-4</v>
      </c>
      <c r="J77" s="30">
        <v>0</v>
      </c>
      <c r="K77" s="30">
        <v>1.5E-3</v>
      </c>
      <c r="L77" s="30">
        <v>0.996</v>
      </c>
      <c r="M77" s="30">
        <v>2.3E-3</v>
      </c>
      <c r="N77" s="30">
        <v>0.41810000000000003</v>
      </c>
      <c r="O77" s="30">
        <v>0</v>
      </c>
      <c r="P77" s="30">
        <v>7.9000000000000001E-2</v>
      </c>
      <c r="Q77" s="29">
        <v>42.44</v>
      </c>
      <c r="R77" s="25">
        <v>44920.9</v>
      </c>
      <c r="S77" s="30">
        <v>0.1273</v>
      </c>
      <c r="T77" s="30">
        <v>0.14549999999999999</v>
      </c>
      <c r="U77" s="30">
        <v>0.72729999999999995</v>
      </c>
      <c r="V77" s="26">
        <v>16.850000000000001</v>
      </c>
      <c r="W77" s="29">
        <v>9</v>
      </c>
      <c r="X77" s="25">
        <v>43102.44</v>
      </c>
      <c r="Y77" s="26">
        <v>95.9</v>
      </c>
      <c r="Z77" s="25">
        <v>115896.08</v>
      </c>
      <c r="AA77" s="30">
        <v>0.70499999999999996</v>
      </c>
      <c r="AB77" s="30">
        <v>0.16420000000000001</v>
      </c>
      <c r="AC77" s="30">
        <v>0.1295</v>
      </c>
      <c r="AD77" s="30">
        <v>1.2999999999999999E-3</v>
      </c>
      <c r="AE77" s="30">
        <v>0.29499999999999998</v>
      </c>
      <c r="AF77" s="25">
        <v>115.9</v>
      </c>
      <c r="AG77" s="25">
        <v>3211.33</v>
      </c>
      <c r="AH77" s="25">
        <v>348.86</v>
      </c>
      <c r="AI77" s="25">
        <v>109762.79</v>
      </c>
      <c r="AJ77" s="28">
        <v>233</v>
      </c>
      <c r="AK77" s="33">
        <v>26513</v>
      </c>
      <c r="AL77" s="33">
        <v>35866</v>
      </c>
      <c r="AM77" s="26">
        <v>35.700000000000003</v>
      </c>
      <c r="AN77" s="26">
        <v>26.23</v>
      </c>
      <c r="AO77" s="26">
        <v>27.69</v>
      </c>
      <c r="AP77" s="26">
        <v>4.7</v>
      </c>
      <c r="AQ77" s="25">
        <v>0</v>
      </c>
      <c r="AR77" s="27">
        <v>0.97919999999999996</v>
      </c>
      <c r="AS77" s="25">
        <v>1213.23</v>
      </c>
      <c r="AT77" s="25">
        <v>1860.61</v>
      </c>
      <c r="AU77" s="25">
        <v>4741.9799999999996</v>
      </c>
      <c r="AV77" s="25">
        <v>1065.74</v>
      </c>
      <c r="AW77" s="25">
        <v>479.77</v>
      </c>
      <c r="AX77" s="25">
        <v>9361.34</v>
      </c>
      <c r="AY77" s="25">
        <v>4883.68</v>
      </c>
      <c r="AZ77" s="30">
        <v>0.54110000000000003</v>
      </c>
      <c r="BA77" s="25">
        <v>3187.11</v>
      </c>
      <c r="BB77" s="30">
        <v>0.35310000000000002</v>
      </c>
      <c r="BC77" s="25">
        <v>955.11</v>
      </c>
      <c r="BD77" s="30">
        <v>0.10580000000000001</v>
      </c>
      <c r="BE77" s="25">
        <v>9025.9</v>
      </c>
      <c r="BF77" s="25">
        <v>3921.59</v>
      </c>
      <c r="BG77" s="30">
        <v>1.5656000000000001</v>
      </c>
      <c r="BH77" s="30">
        <v>0.47699999999999998</v>
      </c>
      <c r="BI77" s="30">
        <v>0.2555</v>
      </c>
      <c r="BJ77" s="30">
        <v>0.19020000000000001</v>
      </c>
      <c r="BK77" s="30">
        <v>5.4199999999999998E-2</v>
      </c>
      <c r="BL77" s="30">
        <v>2.3099999999999999E-2</v>
      </c>
    </row>
    <row r="78" spans="1:64" ht="15" x14ac:dyDescent="0.25">
      <c r="A78" s="28" t="s">
        <v>341</v>
      </c>
      <c r="B78" s="28">
        <v>43695</v>
      </c>
      <c r="C78" s="28">
        <v>77</v>
      </c>
      <c r="D78" s="29">
        <v>31.9</v>
      </c>
      <c r="E78" s="29">
        <v>2456.4</v>
      </c>
      <c r="F78" s="29">
        <v>2361</v>
      </c>
      <c r="G78" s="30">
        <v>5.8999999999999999E-3</v>
      </c>
      <c r="H78" s="30">
        <v>0</v>
      </c>
      <c r="I78" s="30">
        <v>4.24E-2</v>
      </c>
      <c r="J78" s="30">
        <v>8.9999999999999998E-4</v>
      </c>
      <c r="K78" s="30">
        <v>8.9999999999999993E-3</v>
      </c>
      <c r="L78" s="30">
        <v>0.90390000000000004</v>
      </c>
      <c r="M78" s="30">
        <v>3.7900000000000003E-2</v>
      </c>
      <c r="N78" s="30">
        <v>0.63870000000000005</v>
      </c>
      <c r="O78" s="30">
        <v>0</v>
      </c>
      <c r="P78" s="30">
        <v>0.17799999999999999</v>
      </c>
      <c r="Q78" s="29">
        <v>101.74</v>
      </c>
      <c r="R78" s="25">
        <v>51515.23</v>
      </c>
      <c r="S78" s="30">
        <v>0.10630000000000001</v>
      </c>
      <c r="T78" s="30">
        <v>0.15629999999999999</v>
      </c>
      <c r="U78" s="30">
        <v>0.73750000000000004</v>
      </c>
      <c r="V78" s="26">
        <v>19.21</v>
      </c>
      <c r="W78" s="29">
        <v>12.3</v>
      </c>
      <c r="X78" s="25">
        <v>63627.839999999997</v>
      </c>
      <c r="Y78" s="26">
        <v>193.51</v>
      </c>
      <c r="Z78" s="25">
        <v>88762.42</v>
      </c>
      <c r="AA78" s="30">
        <v>0.66949999999999998</v>
      </c>
      <c r="AB78" s="30">
        <v>0.23749999999999999</v>
      </c>
      <c r="AC78" s="30">
        <v>9.1600000000000001E-2</v>
      </c>
      <c r="AD78" s="30">
        <v>1.5E-3</v>
      </c>
      <c r="AE78" s="30">
        <v>0.33139999999999997</v>
      </c>
      <c r="AF78" s="25">
        <v>88.76</v>
      </c>
      <c r="AG78" s="25">
        <v>2654.83</v>
      </c>
      <c r="AH78" s="25">
        <v>336.3</v>
      </c>
      <c r="AI78" s="25">
        <v>85906.99</v>
      </c>
      <c r="AJ78" s="28">
        <v>96</v>
      </c>
      <c r="AK78" s="33">
        <v>22738</v>
      </c>
      <c r="AL78" s="33">
        <v>35798</v>
      </c>
      <c r="AM78" s="26">
        <v>38.299999999999997</v>
      </c>
      <c r="AN78" s="26">
        <v>29.01</v>
      </c>
      <c r="AO78" s="26">
        <v>29.15</v>
      </c>
      <c r="AP78" s="26">
        <v>4.4000000000000004</v>
      </c>
      <c r="AQ78" s="25">
        <v>0</v>
      </c>
      <c r="AR78" s="27">
        <v>0.93520000000000003</v>
      </c>
      <c r="AS78" s="25">
        <v>846.48</v>
      </c>
      <c r="AT78" s="25">
        <v>1919.77</v>
      </c>
      <c r="AU78" s="25">
        <v>5572.02</v>
      </c>
      <c r="AV78" s="25">
        <v>830.13</v>
      </c>
      <c r="AW78" s="25">
        <v>444.94</v>
      </c>
      <c r="AX78" s="25">
        <v>9613.34</v>
      </c>
      <c r="AY78" s="25">
        <v>5450.71</v>
      </c>
      <c r="AZ78" s="30">
        <v>0.56999999999999995</v>
      </c>
      <c r="BA78" s="25">
        <v>2555.1799999999998</v>
      </c>
      <c r="BB78" s="30">
        <v>0.26719999999999999</v>
      </c>
      <c r="BC78" s="25">
        <v>1557.18</v>
      </c>
      <c r="BD78" s="30">
        <v>0.1628</v>
      </c>
      <c r="BE78" s="25">
        <v>9563.07</v>
      </c>
      <c r="BF78" s="25">
        <v>4849.05</v>
      </c>
      <c r="BG78" s="30">
        <v>2.1</v>
      </c>
      <c r="BH78" s="30">
        <v>0.55110000000000003</v>
      </c>
      <c r="BI78" s="30">
        <v>0.24010000000000001</v>
      </c>
      <c r="BJ78" s="30">
        <v>0.1648</v>
      </c>
      <c r="BK78" s="30">
        <v>2.92E-2</v>
      </c>
      <c r="BL78" s="30">
        <v>1.4800000000000001E-2</v>
      </c>
    </row>
    <row r="79" spans="1:64" ht="15" x14ac:dyDescent="0.25">
      <c r="A79" s="28" t="s">
        <v>342</v>
      </c>
      <c r="B79" s="28">
        <v>43703</v>
      </c>
      <c r="C79" s="28">
        <v>4</v>
      </c>
      <c r="D79" s="29">
        <v>350.95</v>
      </c>
      <c r="E79" s="29">
        <v>1403.78</v>
      </c>
      <c r="F79" s="29">
        <v>1261</v>
      </c>
      <c r="G79" s="30">
        <v>8.0000000000000004E-4</v>
      </c>
      <c r="H79" s="30">
        <v>0</v>
      </c>
      <c r="I79" s="30">
        <v>0.29830000000000001</v>
      </c>
      <c r="J79" s="30">
        <v>0</v>
      </c>
      <c r="K79" s="30">
        <v>0.17780000000000001</v>
      </c>
      <c r="L79" s="30">
        <v>0.39950000000000002</v>
      </c>
      <c r="M79" s="30">
        <v>0.1235</v>
      </c>
      <c r="N79" s="30">
        <v>0.78910000000000002</v>
      </c>
      <c r="O79" s="30">
        <v>2.2200000000000001E-2</v>
      </c>
      <c r="P79" s="30">
        <v>0.1522</v>
      </c>
      <c r="Q79" s="29">
        <v>57</v>
      </c>
      <c r="R79" s="25">
        <v>54571.31</v>
      </c>
      <c r="S79" s="30">
        <v>0.1875</v>
      </c>
      <c r="T79" s="30">
        <v>0.17860000000000001</v>
      </c>
      <c r="U79" s="30">
        <v>0.63390000000000002</v>
      </c>
      <c r="V79" s="26">
        <v>19.260000000000002</v>
      </c>
      <c r="W79" s="29">
        <v>8.34</v>
      </c>
      <c r="X79" s="25">
        <v>72459.820000000007</v>
      </c>
      <c r="Y79" s="26">
        <v>163.06</v>
      </c>
      <c r="Z79" s="25">
        <v>56105.59</v>
      </c>
      <c r="AA79" s="30">
        <v>0.88360000000000005</v>
      </c>
      <c r="AB79" s="30">
        <v>8.2600000000000007E-2</v>
      </c>
      <c r="AC79" s="30">
        <v>3.2500000000000001E-2</v>
      </c>
      <c r="AD79" s="30">
        <v>1.1999999999999999E-3</v>
      </c>
      <c r="AE79" s="30">
        <v>0.1177</v>
      </c>
      <c r="AF79" s="25">
        <v>56.11</v>
      </c>
      <c r="AG79" s="25">
        <v>1926.72</v>
      </c>
      <c r="AH79" s="25">
        <v>410.39</v>
      </c>
      <c r="AI79" s="25">
        <v>51572.27</v>
      </c>
      <c r="AJ79" s="28">
        <v>13</v>
      </c>
      <c r="AK79" s="33">
        <v>22538</v>
      </c>
      <c r="AL79" s="33">
        <v>33187</v>
      </c>
      <c r="AM79" s="26">
        <v>37.799999999999997</v>
      </c>
      <c r="AN79" s="26">
        <v>34.14</v>
      </c>
      <c r="AO79" s="26">
        <v>35.1</v>
      </c>
      <c r="AP79" s="26">
        <v>4.7</v>
      </c>
      <c r="AQ79" s="25">
        <v>0</v>
      </c>
      <c r="AR79" s="27">
        <v>1.1978</v>
      </c>
      <c r="AS79" s="25">
        <v>989.33</v>
      </c>
      <c r="AT79" s="25">
        <v>1844.74</v>
      </c>
      <c r="AU79" s="25">
        <v>7131.8</v>
      </c>
      <c r="AV79" s="25">
        <v>936.43</v>
      </c>
      <c r="AW79" s="25">
        <v>22.32</v>
      </c>
      <c r="AX79" s="25">
        <v>10924.63</v>
      </c>
      <c r="AY79" s="25">
        <v>7583.34</v>
      </c>
      <c r="AZ79" s="30">
        <v>0.70130000000000003</v>
      </c>
      <c r="BA79" s="25">
        <v>1652.73</v>
      </c>
      <c r="BB79" s="30">
        <v>0.15279999999999999</v>
      </c>
      <c r="BC79" s="25">
        <v>1577.54</v>
      </c>
      <c r="BD79" s="30">
        <v>0.1459</v>
      </c>
      <c r="BE79" s="25">
        <v>10813.61</v>
      </c>
      <c r="BF79" s="25">
        <v>6461.37</v>
      </c>
      <c r="BG79" s="30">
        <v>3.9390000000000001</v>
      </c>
      <c r="BH79" s="30">
        <v>0.57750000000000001</v>
      </c>
      <c r="BI79" s="30">
        <v>0.21790000000000001</v>
      </c>
      <c r="BJ79" s="30">
        <v>0.16639999999999999</v>
      </c>
      <c r="BK79" s="30">
        <v>3.15E-2</v>
      </c>
      <c r="BL79" s="30">
        <v>6.7000000000000002E-3</v>
      </c>
    </row>
    <row r="80" spans="1:64" ht="15" x14ac:dyDescent="0.25">
      <c r="A80" s="28" t="s">
        <v>343</v>
      </c>
      <c r="B80" s="28">
        <v>46946</v>
      </c>
      <c r="C80" s="28">
        <v>32</v>
      </c>
      <c r="D80" s="29">
        <v>116.88</v>
      </c>
      <c r="E80" s="29">
        <v>3740.02</v>
      </c>
      <c r="F80" s="29">
        <v>3446</v>
      </c>
      <c r="G80" s="30">
        <v>1.6799999999999999E-2</v>
      </c>
      <c r="H80" s="30">
        <v>0</v>
      </c>
      <c r="I80" s="30">
        <v>0.16880000000000001</v>
      </c>
      <c r="J80" s="30">
        <v>1.8E-3</v>
      </c>
      <c r="K80" s="30">
        <v>1.7100000000000001E-2</v>
      </c>
      <c r="L80" s="30">
        <v>0.72189999999999999</v>
      </c>
      <c r="M80" s="30">
        <v>7.3599999999999999E-2</v>
      </c>
      <c r="N80" s="30">
        <v>0.27250000000000002</v>
      </c>
      <c r="O80" s="30">
        <v>2.5000000000000001E-2</v>
      </c>
      <c r="P80" s="30">
        <v>0.1124</v>
      </c>
      <c r="Q80" s="29">
        <v>144</v>
      </c>
      <c r="R80" s="25">
        <v>53543.5</v>
      </c>
      <c r="S80" s="30">
        <v>0.21929999999999999</v>
      </c>
      <c r="T80" s="30">
        <v>0.25440000000000002</v>
      </c>
      <c r="U80" s="30">
        <v>0.52629999999999999</v>
      </c>
      <c r="V80" s="26">
        <v>20.010000000000002</v>
      </c>
      <c r="W80" s="29">
        <v>18</v>
      </c>
      <c r="X80" s="25">
        <v>85728.72</v>
      </c>
      <c r="Y80" s="26">
        <v>205.52</v>
      </c>
      <c r="Z80" s="25">
        <v>116497.87</v>
      </c>
      <c r="AA80" s="30">
        <v>0.80640000000000001</v>
      </c>
      <c r="AB80" s="30">
        <v>0.15479999999999999</v>
      </c>
      <c r="AC80" s="30">
        <v>3.7999999999999999E-2</v>
      </c>
      <c r="AD80" s="30">
        <v>8.0000000000000004E-4</v>
      </c>
      <c r="AE80" s="30">
        <v>0.19359999999999999</v>
      </c>
      <c r="AF80" s="25">
        <v>116.5</v>
      </c>
      <c r="AG80" s="25">
        <v>4961.21</v>
      </c>
      <c r="AH80" s="25">
        <v>619.08000000000004</v>
      </c>
      <c r="AI80" s="25">
        <v>128782.73</v>
      </c>
      <c r="AJ80" s="28">
        <v>340</v>
      </c>
      <c r="AK80" s="33">
        <v>41278</v>
      </c>
      <c r="AL80" s="33">
        <v>55813</v>
      </c>
      <c r="AM80" s="26">
        <v>70.709999999999994</v>
      </c>
      <c r="AN80" s="26">
        <v>40.79</v>
      </c>
      <c r="AO80" s="26">
        <v>44.92</v>
      </c>
      <c r="AP80" s="26">
        <v>5</v>
      </c>
      <c r="AQ80" s="25">
        <v>822.64</v>
      </c>
      <c r="AR80" s="27">
        <v>1.2975000000000001</v>
      </c>
      <c r="AS80" s="25">
        <v>1234.96</v>
      </c>
      <c r="AT80" s="25">
        <v>2378.35</v>
      </c>
      <c r="AU80" s="25">
        <v>5465.29</v>
      </c>
      <c r="AV80" s="25">
        <v>1047.93</v>
      </c>
      <c r="AW80" s="25">
        <v>379.9</v>
      </c>
      <c r="AX80" s="25">
        <v>10506.42</v>
      </c>
      <c r="AY80" s="25">
        <v>4185.37</v>
      </c>
      <c r="AZ80" s="30">
        <v>0.40250000000000002</v>
      </c>
      <c r="BA80" s="25">
        <v>5650.22</v>
      </c>
      <c r="BB80" s="30">
        <v>0.54339999999999999</v>
      </c>
      <c r="BC80" s="25">
        <v>563.1</v>
      </c>
      <c r="BD80" s="30">
        <v>5.4199999999999998E-2</v>
      </c>
      <c r="BE80" s="25">
        <v>10398.68</v>
      </c>
      <c r="BF80" s="25">
        <v>3287.53</v>
      </c>
      <c r="BG80" s="30">
        <v>0.98880000000000001</v>
      </c>
      <c r="BH80" s="30">
        <v>0.55879999999999996</v>
      </c>
      <c r="BI80" s="30">
        <v>0.19969999999999999</v>
      </c>
      <c r="BJ80" s="30">
        <v>0.17580000000000001</v>
      </c>
      <c r="BK80" s="30">
        <v>4.6800000000000001E-2</v>
      </c>
      <c r="BL80" s="30">
        <v>1.89E-2</v>
      </c>
    </row>
    <row r="81" spans="1:64" ht="15" x14ac:dyDescent="0.25">
      <c r="A81" s="28" t="s">
        <v>344</v>
      </c>
      <c r="B81" s="28">
        <v>48314</v>
      </c>
      <c r="C81" s="28">
        <v>30</v>
      </c>
      <c r="D81" s="29">
        <v>101.98</v>
      </c>
      <c r="E81" s="29">
        <v>3059.34</v>
      </c>
      <c r="F81" s="29">
        <v>2948</v>
      </c>
      <c r="G81" s="30">
        <v>2.24E-2</v>
      </c>
      <c r="H81" s="30">
        <v>2.9999999999999997E-4</v>
      </c>
      <c r="I81" s="30">
        <v>1.1299999999999999E-2</v>
      </c>
      <c r="J81" s="30">
        <v>2E-3</v>
      </c>
      <c r="K81" s="30">
        <v>1.52E-2</v>
      </c>
      <c r="L81" s="30">
        <v>0.93669999999999998</v>
      </c>
      <c r="M81" s="30">
        <v>1.21E-2</v>
      </c>
      <c r="N81" s="30">
        <v>0.1258</v>
      </c>
      <c r="O81" s="30">
        <v>5.4000000000000003E-3</v>
      </c>
      <c r="P81" s="30">
        <v>0.1023</v>
      </c>
      <c r="Q81" s="29">
        <v>138.83000000000001</v>
      </c>
      <c r="R81" s="25">
        <v>62690.16</v>
      </c>
      <c r="S81" s="30">
        <v>0.12039999999999999</v>
      </c>
      <c r="T81" s="30">
        <v>0.17799999999999999</v>
      </c>
      <c r="U81" s="30">
        <v>0.7016</v>
      </c>
      <c r="V81" s="26">
        <v>19.43</v>
      </c>
      <c r="W81" s="29">
        <v>14.6</v>
      </c>
      <c r="X81" s="25">
        <v>71886.64</v>
      </c>
      <c r="Y81" s="26">
        <v>207.78</v>
      </c>
      <c r="Z81" s="25">
        <v>183932.37</v>
      </c>
      <c r="AA81" s="30">
        <v>0.85899999999999999</v>
      </c>
      <c r="AB81" s="30">
        <v>0.12529999999999999</v>
      </c>
      <c r="AC81" s="30">
        <v>1.52E-2</v>
      </c>
      <c r="AD81" s="30">
        <v>5.0000000000000001E-4</v>
      </c>
      <c r="AE81" s="30">
        <v>0.14099999999999999</v>
      </c>
      <c r="AF81" s="25">
        <v>183.93</v>
      </c>
      <c r="AG81" s="25">
        <v>5847.83</v>
      </c>
      <c r="AH81" s="25">
        <v>771.17</v>
      </c>
      <c r="AI81" s="25">
        <v>188566.39</v>
      </c>
      <c r="AJ81" s="28">
        <v>503</v>
      </c>
      <c r="AK81" s="33">
        <v>41902</v>
      </c>
      <c r="AL81" s="33">
        <v>76751</v>
      </c>
      <c r="AM81" s="26">
        <v>55</v>
      </c>
      <c r="AN81" s="26">
        <v>31.37</v>
      </c>
      <c r="AO81" s="26">
        <v>31.82</v>
      </c>
      <c r="AP81" s="26">
        <v>4.7</v>
      </c>
      <c r="AQ81" s="25">
        <v>0</v>
      </c>
      <c r="AR81" s="27">
        <v>0.63390000000000002</v>
      </c>
      <c r="AS81" s="25">
        <v>854.49</v>
      </c>
      <c r="AT81" s="25">
        <v>1634.56</v>
      </c>
      <c r="AU81" s="25">
        <v>5290.7</v>
      </c>
      <c r="AV81" s="25">
        <v>870.07</v>
      </c>
      <c r="AW81" s="25">
        <v>257.08999999999997</v>
      </c>
      <c r="AX81" s="25">
        <v>8906.92</v>
      </c>
      <c r="AY81" s="25">
        <v>2939.73</v>
      </c>
      <c r="AZ81" s="30">
        <v>0.35610000000000003</v>
      </c>
      <c r="BA81" s="25">
        <v>4913.42</v>
      </c>
      <c r="BB81" s="30">
        <v>0.59509999999999996</v>
      </c>
      <c r="BC81" s="25">
        <v>403.03</v>
      </c>
      <c r="BD81" s="30">
        <v>4.8800000000000003E-2</v>
      </c>
      <c r="BE81" s="25">
        <v>8256.18</v>
      </c>
      <c r="BF81" s="25">
        <v>1770.79</v>
      </c>
      <c r="BG81" s="30">
        <v>0.2104</v>
      </c>
      <c r="BH81" s="30">
        <v>0.64359999999999995</v>
      </c>
      <c r="BI81" s="30">
        <v>0.2276</v>
      </c>
      <c r="BJ81" s="30">
        <v>7.9600000000000004E-2</v>
      </c>
      <c r="BK81" s="30">
        <v>3.1800000000000002E-2</v>
      </c>
      <c r="BL81" s="30">
        <v>1.7299999999999999E-2</v>
      </c>
    </row>
    <row r="82" spans="1:64" ht="15" x14ac:dyDescent="0.25">
      <c r="A82" s="28" t="s">
        <v>345</v>
      </c>
      <c r="B82" s="28">
        <v>43711</v>
      </c>
      <c r="C82" s="28">
        <v>17</v>
      </c>
      <c r="D82" s="29">
        <v>633.89</v>
      </c>
      <c r="E82" s="29">
        <v>10776.15</v>
      </c>
      <c r="F82" s="29">
        <v>9750</v>
      </c>
      <c r="G82" s="30">
        <v>1.5E-3</v>
      </c>
      <c r="H82" s="30">
        <v>2.0000000000000001E-4</v>
      </c>
      <c r="I82" s="30">
        <v>0.35859999999999997</v>
      </c>
      <c r="J82" s="30">
        <v>2.7000000000000001E-3</v>
      </c>
      <c r="K82" s="30">
        <v>2.01E-2</v>
      </c>
      <c r="L82" s="30">
        <v>0.48180000000000001</v>
      </c>
      <c r="M82" s="30">
        <v>0.13500000000000001</v>
      </c>
      <c r="N82" s="30">
        <v>0.80610000000000004</v>
      </c>
      <c r="O82" s="30">
        <v>7.7999999999999996E-3</v>
      </c>
      <c r="P82" s="30">
        <v>0.1434</v>
      </c>
      <c r="Q82" s="29">
        <v>492.5</v>
      </c>
      <c r="R82" s="25">
        <v>58344.31</v>
      </c>
      <c r="S82" s="30">
        <v>0.1825</v>
      </c>
      <c r="T82" s="30">
        <v>0.1588</v>
      </c>
      <c r="U82" s="30">
        <v>0.65880000000000005</v>
      </c>
      <c r="V82" s="26">
        <v>15.96</v>
      </c>
      <c r="W82" s="29">
        <v>64.63</v>
      </c>
      <c r="X82" s="25">
        <v>82050.490000000005</v>
      </c>
      <c r="Y82" s="26">
        <v>166.74</v>
      </c>
      <c r="Z82" s="25">
        <v>65097.69</v>
      </c>
      <c r="AA82" s="30">
        <v>0.64039999999999997</v>
      </c>
      <c r="AB82" s="30">
        <v>0.29680000000000001</v>
      </c>
      <c r="AC82" s="30">
        <v>6.0699999999999997E-2</v>
      </c>
      <c r="AD82" s="30">
        <v>2E-3</v>
      </c>
      <c r="AE82" s="30">
        <v>0.3619</v>
      </c>
      <c r="AF82" s="25">
        <v>65.099999999999994</v>
      </c>
      <c r="AG82" s="25">
        <v>2333.89</v>
      </c>
      <c r="AH82" s="25">
        <v>283.81</v>
      </c>
      <c r="AI82" s="25">
        <v>68315.740000000005</v>
      </c>
      <c r="AJ82" s="28">
        <v>38</v>
      </c>
      <c r="AK82" s="33">
        <v>20563</v>
      </c>
      <c r="AL82" s="33">
        <v>28473</v>
      </c>
      <c r="AM82" s="26">
        <v>60.1</v>
      </c>
      <c r="AN82" s="26">
        <v>30.82</v>
      </c>
      <c r="AO82" s="26">
        <v>41.58</v>
      </c>
      <c r="AP82" s="26">
        <v>4.4000000000000004</v>
      </c>
      <c r="AQ82" s="25">
        <v>0</v>
      </c>
      <c r="AR82" s="27">
        <v>1.1711</v>
      </c>
      <c r="AS82" s="25">
        <v>1307.8599999999999</v>
      </c>
      <c r="AT82" s="25">
        <v>1986.14</v>
      </c>
      <c r="AU82" s="25">
        <v>6447.37</v>
      </c>
      <c r="AV82" s="25">
        <v>1093.93</v>
      </c>
      <c r="AW82" s="25">
        <v>471.21</v>
      </c>
      <c r="AX82" s="25">
        <v>11306.51</v>
      </c>
      <c r="AY82" s="25">
        <v>7201.31</v>
      </c>
      <c r="AZ82" s="30">
        <v>0.63380000000000003</v>
      </c>
      <c r="BA82" s="25">
        <v>2424.37</v>
      </c>
      <c r="BB82" s="30">
        <v>0.21340000000000001</v>
      </c>
      <c r="BC82" s="25">
        <v>1736.89</v>
      </c>
      <c r="BD82" s="30">
        <v>0.15290000000000001</v>
      </c>
      <c r="BE82" s="25">
        <v>11362.57</v>
      </c>
      <c r="BF82" s="25">
        <v>5772.65</v>
      </c>
      <c r="BG82" s="30">
        <v>4.4733000000000001</v>
      </c>
      <c r="BH82" s="30">
        <v>0.56730000000000003</v>
      </c>
      <c r="BI82" s="30">
        <v>0.2167</v>
      </c>
      <c r="BJ82" s="30">
        <v>0.1799</v>
      </c>
      <c r="BK82" s="30">
        <v>2.5999999999999999E-2</v>
      </c>
      <c r="BL82" s="30">
        <v>1.01E-2</v>
      </c>
    </row>
    <row r="83" spans="1:64" ht="15" x14ac:dyDescent="0.25">
      <c r="A83" s="28" t="s">
        <v>346</v>
      </c>
      <c r="B83" s="28">
        <v>49833</v>
      </c>
      <c r="C83" s="28">
        <v>36</v>
      </c>
      <c r="D83" s="29">
        <v>59.58</v>
      </c>
      <c r="E83" s="29">
        <v>2144.8200000000002</v>
      </c>
      <c r="F83" s="29">
        <v>2215</v>
      </c>
      <c r="G83" s="30">
        <v>7.1999999999999998E-3</v>
      </c>
      <c r="H83" s="30">
        <v>0</v>
      </c>
      <c r="I83" s="30">
        <v>8.0299999999999996E-2</v>
      </c>
      <c r="J83" s="30">
        <v>8.9999999999999998E-4</v>
      </c>
      <c r="K83" s="30">
        <v>7.6E-3</v>
      </c>
      <c r="L83" s="30">
        <v>0.86350000000000005</v>
      </c>
      <c r="M83" s="30">
        <v>4.0500000000000001E-2</v>
      </c>
      <c r="N83" s="30">
        <v>0.56269999999999998</v>
      </c>
      <c r="O83" s="30">
        <v>0</v>
      </c>
      <c r="P83" s="30">
        <v>0.1462</v>
      </c>
      <c r="Q83" s="29">
        <v>120.98</v>
      </c>
      <c r="R83" s="25">
        <v>57008.41</v>
      </c>
      <c r="S83" s="30">
        <v>0.1711</v>
      </c>
      <c r="T83" s="30">
        <v>0.23680000000000001</v>
      </c>
      <c r="U83" s="30">
        <v>0.59209999999999996</v>
      </c>
      <c r="V83" s="26">
        <v>14.42</v>
      </c>
      <c r="W83" s="29">
        <v>16</v>
      </c>
      <c r="X83" s="25">
        <v>82455.88</v>
      </c>
      <c r="Y83" s="26">
        <v>134.05000000000001</v>
      </c>
      <c r="Z83" s="25">
        <v>133510.87</v>
      </c>
      <c r="AA83" s="30">
        <v>0.61019999999999996</v>
      </c>
      <c r="AB83" s="30">
        <v>0.23100000000000001</v>
      </c>
      <c r="AC83" s="30">
        <v>0.15740000000000001</v>
      </c>
      <c r="AD83" s="30">
        <v>1.4E-3</v>
      </c>
      <c r="AE83" s="30">
        <v>0.39</v>
      </c>
      <c r="AF83" s="25">
        <v>133.51</v>
      </c>
      <c r="AG83" s="25">
        <v>3989.05</v>
      </c>
      <c r="AH83" s="25">
        <v>380.24</v>
      </c>
      <c r="AI83" s="25">
        <v>143412.48000000001</v>
      </c>
      <c r="AJ83" s="28">
        <v>393</v>
      </c>
      <c r="AK83" s="33">
        <v>27991</v>
      </c>
      <c r="AL83" s="33">
        <v>42751</v>
      </c>
      <c r="AM83" s="26">
        <v>48.2</v>
      </c>
      <c r="AN83" s="26">
        <v>25.19</v>
      </c>
      <c r="AO83" s="26">
        <v>29.66</v>
      </c>
      <c r="AP83" s="26">
        <v>5.2</v>
      </c>
      <c r="AQ83" s="25">
        <v>0</v>
      </c>
      <c r="AR83" s="27">
        <v>0.71450000000000002</v>
      </c>
      <c r="AS83" s="25">
        <v>1181.96</v>
      </c>
      <c r="AT83" s="25">
        <v>2190.14</v>
      </c>
      <c r="AU83" s="25">
        <v>6407.69</v>
      </c>
      <c r="AV83" s="25">
        <v>1228.17</v>
      </c>
      <c r="AW83" s="25">
        <v>301.95999999999998</v>
      </c>
      <c r="AX83" s="25">
        <v>11309.93</v>
      </c>
      <c r="AY83" s="25">
        <v>5493.66</v>
      </c>
      <c r="AZ83" s="30">
        <v>0.51590000000000003</v>
      </c>
      <c r="BA83" s="25">
        <v>4335.25</v>
      </c>
      <c r="BB83" s="30">
        <v>0.40710000000000002</v>
      </c>
      <c r="BC83" s="25">
        <v>820.18</v>
      </c>
      <c r="BD83" s="30">
        <v>7.6999999999999999E-2</v>
      </c>
      <c r="BE83" s="25">
        <v>10649.09</v>
      </c>
      <c r="BF83" s="25">
        <v>3880.69</v>
      </c>
      <c r="BG83" s="30">
        <v>1.2304999999999999</v>
      </c>
      <c r="BH83" s="30">
        <v>0.57969999999999999</v>
      </c>
      <c r="BI83" s="30">
        <v>0.25940000000000002</v>
      </c>
      <c r="BJ83" s="30">
        <v>0.1232</v>
      </c>
      <c r="BK83" s="30">
        <v>2.29E-2</v>
      </c>
      <c r="BL83" s="30">
        <v>1.47E-2</v>
      </c>
    </row>
    <row r="84" spans="1:64" ht="15" x14ac:dyDescent="0.25">
      <c r="A84" s="28" t="s">
        <v>347</v>
      </c>
      <c r="B84" s="28">
        <v>47175</v>
      </c>
      <c r="C84" s="28">
        <v>79</v>
      </c>
      <c r="D84" s="29">
        <v>16.53</v>
      </c>
      <c r="E84" s="29">
        <v>1305.69</v>
      </c>
      <c r="F84" s="29">
        <v>1513</v>
      </c>
      <c r="G84" s="30">
        <v>2.8E-3</v>
      </c>
      <c r="H84" s="30">
        <v>0</v>
      </c>
      <c r="I84" s="30">
        <v>4.4000000000000003E-3</v>
      </c>
      <c r="J84" s="30">
        <v>2.3E-3</v>
      </c>
      <c r="K84" s="30">
        <v>4.1000000000000003E-3</v>
      </c>
      <c r="L84" s="30">
        <v>0.9718</v>
      </c>
      <c r="M84" s="30">
        <v>1.46E-2</v>
      </c>
      <c r="N84" s="30">
        <v>0.38069999999999998</v>
      </c>
      <c r="O84" s="30">
        <v>2.6499999999999999E-2</v>
      </c>
      <c r="P84" s="30">
        <v>0.13550000000000001</v>
      </c>
      <c r="Q84" s="29">
        <v>57.47</v>
      </c>
      <c r="R84" s="25">
        <v>57983.519999999997</v>
      </c>
      <c r="S84" s="30">
        <v>0.1923</v>
      </c>
      <c r="T84" s="30">
        <v>0.1154</v>
      </c>
      <c r="U84" s="30">
        <v>0.69230000000000003</v>
      </c>
      <c r="V84" s="26">
        <v>19.8</v>
      </c>
      <c r="W84" s="29">
        <v>7.5</v>
      </c>
      <c r="X84" s="25">
        <v>68744.67</v>
      </c>
      <c r="Y84" s="26">
        <v>171.08</v>
      </c>
      <c r="Z84" s="25">
        <v>221890.71</v>
      </c>
      <c r="AA84" s="30">
        <v>0.77070000000000005</v>
      </c>
      <c r="AB84" s="30">
        <v>0.2036</v>
      </c>
      <c r="AC84" s="30">
        <v>2.5000000000000001E-2</v>
      </c>
      <c r="AD84" s="30">
        <v>6.9999999999999999E-4</v>
      </c>
      <c r="AE84" s="30">
        <v>0.2293</v>
      </c>
      <c r="AF84" s="25">
        <v>221.89</v>
      </c>
      <c r="AG84" s="25">
        <v>5625.42</v>
      </c>
      <c r="AH84" s="25">
        <v>627.19000000000005</v>
      </c>
      <c r="AI84" s="25">
        <v>239151.68</v>
      </c>
      <c r="AJ84" s="28">
        <v>573</v>
      </c>
      <c r="AK84" s="33">
        <v>26911</v>
      </c>
      <c r="AL84" s="33">
        <v>37319</v>
      </c>
      <c r="AM84" s="26">
        <v>52.6</v>
      </c>
      <c r="AN84" s="26">
        <v>23.22</v>
      </c>
      <c r="AO84" s="26">
        <v>29.98</v>
      </c>
      <c r="AP84" s="26">
        <v>3.5</v>
      </c>
      <c r="AQ84" s="25">
        <v>0</v>
      </c>
      <c r="AR84" s="27">
        <v>1.2078</v>
      </c>
      <c r="AS84" s="25">
        <v>1221.8599999999999</v>
      </c>
      <c r="AT84" s="25">
        <v>2183</v>
      </c>
      <c r="AU84" s="25">
        <v>4868.6099999999997</v>
      </c>
      <c r="AV84" s="25">
        <v>680.12</v>
      </c>
      <c r="AW84" s="25">
        <v>302.86</v>
      </c>
      <c r="AX84" s="25">
        <v>9256.44</v>
      </c>
      <c r="AY84" s="25">
        <v>3628.43</v>
      </c>
      <c r="AZ84" s="30">
        <v>0.37769999999999998</v>
      </c>
      <c r="BA84" s="25">
        <v>4895.28</v>
      </c>
      <c r="BB84" s="30">
        <v>0.50960000000000005</v>
      </c>
      <c r="BC84" s="25">
        <v>1082.03</v>
      </c>
      <c r="BD84" s="30">
        <v>0.11260000000000001</v>
      </c>
      <c r="BE84" s="25">
        <v>9605.74</v>
      </c>
      <c r="BF84" s="25">
        <v>1757.55</v>
      </c>
      <c r="BG84" s="30">
        <v>0.47160000000000002</v>
      </c>
      <c r="BH84" s="30">
        <v>0.52410000000000001</v>
      </c>
      <c r="BI84" s="30">
        <v>0.22370000000000001</v>
      </c>
      <c r="BJ84" s="30">
        <v>0.1918</v>
      </c>
      <c r="BK84" s="30">
        <v>2.9899999999999999E-2</v>
      </c>
      <c r="BL84" s="30">
        <v>3.0499999999999999E-2</v>
      </c>
    </row>
    <row r="85" spans="1:64" ht="15" x14ac:dyDescent="0.25">
      <c r="A85" s="28" t="s">
        <v>348</v>
      </c>
      <c r="B85" s="28">
        <v>48793</v>
      </c>
      <c r="C85" s="28">
        <v>71</v>
      </c>
      <c r="D85" s="29">
        <v>17.36</v>
      </c>
      <c r="E85" s="29">
        <v>1232.3800000000001</v>
      </c>
      <c r="F85" s="29">
        <v>1213</v>
      </c>
      <c r="G85" s="30">
        <v>3.3E-3</v>
      </c>
      <c r="H85" s="30">
        <v>0</v>
      </c>
      <c r="I85" s="30">
        <v>3.5000000000000001E-3</v>
      </c>
      <c r="J85" s="30">
        <v>2E-3</v>
      </c>
      <c r="K85" s="30">
        <v>3.0000000000000001E-3</v>
      </c>
      <c r="L85" s="30">
        <v>0.96340000000000003</v>
      </c>
      <c r="M85" s="30">
        <v>2.4799999999999999E-2</v>
      </c>
      <c r="N85" s="30">
        <v>0.38579999999999998</v>
      </c>
      <c r="O85" s="30">
        <v>0</v>
      </c>
      <c r="P85" s="30">
        <v>0.19059999999999999</v>
      </c>
      <c r="Q85" s="29">
        <v>50.25</v>
      </c>
      <c r="R85" s="25">
        <v>53166.15</v>
      </c>
      <c r="S85" s="30">
        <v>0.1729</v>
      </c>
      <c r="T85" s="30">
        <v>0.18049999999999999</v>
      </c>
      <c r="U85" s="30">
        <v>0.64659999999999995</v>
      </c>
      <c r="V85" s="26">
        <v>18.25</v>
      </c>
      <c r="W85" s="29">
        <v>7.22</v>
      </c>
      <c r="X85" s="25">
        <v>64276.01</v>
      </c>
      <c r="Y85" s="26">
        <v>165.04</v>
      </c>
      <c r="Z85" s="25">
        <v>95509.33</v>
      </c>
      <c r="AA85" s="30">
        <v>0.88590000000000002</v>
      </c>
      <c r="AB85" s="30">
        <v>7.2800000000000004E-2</v>
      </c>
      <c r="AC85" s="30">
        <v>3.9199999999999999E-2</v>
      </c>
      <c r="AD85" s="30">
        <v>2.0999999999999999E-3</v>
      </c>
      <c r="AE85" s="30">
        <v>0.1149</v>
      </c>
      <c r="AF85" s="25">
        <v>95.51</v>
      </c>
      <c r="AG85" s="25">
        <v>2165.9499999999998</v>
      </c>
      <c r="AH85" s="25">
        <v>297.69</v>
      </c>
      <c r="AI85" s="25">
        <v>93513.59</v>
      </c>
      <c r="AJ85" s="28">
        <v>141</v>
      </c>
      <c r="AK85" s="33">
        <v>29884</v>
      </c>
      <c r="AL85" s="33">
        <v>39732</v>
      </c>
      <c r="AM85" s="26">
        <v>31.5</v>
      </c>
      <c r="AN85" s="26">
        <v>22.2</v>
      </c>
      <c r="AO85" s="26">
        <v>23.44</v>
      </c>
      <c r="AP85" s="26">
        <v>4.3</v>
      </c>
      <c r="AQ85" s="25">
        <v>0</v>
      </c>
      <c r="AR85" s="27">
        <v>0.84930000000000005</v>
      </c>
      <c r="AS85" s="25">
        <v>1100.1199999999999</v>
      </c>
      <c r="AT85" s="25">
        <v>1924.22</v>
      </c>
      <c r="AU85" s="25">
        <v>5182.08</v>
      </c>
      <c r="AV85" s="25">
        <v>607.46</v>
      </c>
      <c r="AW85" s="25">
        <v>185.58</v>
      </c>
      <c r="AX85" s="25">
        <v>8999.4599999999991</v>
      </c>
      <c r="AY85" s="25">
        <v>5702.16</v>
      </c>
      <c r="AZ85" s="30">
        <v>0.6321</v>
      </c>
      <c r="BA85" s="25">
        <v>2599.44</v>
      </c>
      <c r="BB85" s="30">
        <v>0.28820000000000001</v>
      </c>
      <c r="BC85" s="25">
        <v>719.2</v>
      </c>
      <c r="BD85" s="30">
        <v>7.9699999999999993E-2</v>
      </c>
      <c r="BE85" s="25">
        <v>9020.81</v>
      </c>
      <c r="BF85" s="25">
        <v>5414.79</v>
      </c>
      <c r="BG85" s="30">
        <v>2.3172999999999999</v>
      </c>
      <c r="BH85" s="30">
        <v>0.52159999999999995</v>
      </c>
      <c r="BI85" s="30">
        <v>0.21440000000000001</v>
      </c>
      <c r="BJ85" s="30">
        <v>0.21129999999999999</v>
      </c>
      <c r="BK85" s="30">
        <v>2.75E-2</v>
      </c>
      <c r="BL85" s="30">
        <v>2.53E-2</v>
      </c>
    </row>
    <row r="86" spans="1:64" ht="15" x14ac:dyDescent="0.25">
      <c r="A86" s="28" t="s">
        <v>349</v>
      </c>
      <c r="B86" s="28">
        <v>45260</v>
      </c>
      <c r="C86" s="28">
        <v>50</v>
      </c>
      <c r="D86" s="29">
        <v>17.36</v>
      </c>
      <c r="E86" s="29">
        <v>868.13</v>
      </c>
      <c r="F86" s="29">
        <v>854</v>
      </c>
      <c r="G86" s="30">
        <v>1.9400000000000001E-2</v>
      </c>
      <c r="H86" s="30">
        <v>0</v>
      </c>
      <c r="I86" s="30">
        <v>4.1999999999999997E-3</v>
      </c>
      <c r="J86" s="30">
        <v>1.0500000000000001E-2</v>
      </c>
      <c r="K86" s="30">
        <v>3.4099999999999998E-2</v>
      </c>
      <c r="L86" s="30">
        <v>0.91869999999999996</v>
      </c>
      <c r="M86" s="30">
        <v>1.3100000000000001E-2</v>
      </c>
      <c r="N86" s="30">
        <v>0.37469999999999998</v>
      </c>
      <c r="O86" s="30">
        <v>0</v>
      </c>
      <c r="P86" s="30">
        <v>0.1474</v>
      </c>
      <c r="Q86" s="29">
        <v>46.43</v>
      </c>
      <c r="R86" s="25">
        <v>48731.09</v>
      </c>
      <c r="S86" s="30">
        <v>0.2319</v>
      </c>
      <c r="T86" s="30">
        <v>0.18840000000000001</v>
      </c>
      <c r="U86" s="30">
        <v>0.57969999999999999</v>
      </c>
      <c r="V86" s="26">
        <v>14.65</v>
      </c>
      <c r="W86" s="29">
        <v>8.25</v>
      </c>
      <c r="X86" s="25">
        <v>65303.67</v>
      </c>
      <c r="Y86" s="26">
        <v>105.23</v>
      </c>
      <c r="Z86" s="25">
        <v>99825.67</v>
      </c>
      <c r="AA86" s="30">
        <v>0.8488</v>
      </c>
      <c r="AB86" s="30">
        <v>0.13150000000000001</v>
      </c>
      <c r="AC86" s="30">
        <v>1.8800000000000001E-2</v>
      </c>
      <c r="AD86" s="30">
        <v>8.9999999999999998E-4</v>
      </c>
      <c r="AE86" s="30">
        <v>0.15279999999999999</v>
      </c>
      <c r="AF86" s="25">
        <v>99.83</v>
      </c>
      <c r="AG86" s="25">
        <v>2167.8200000000002</v>
      </c>
      <c r="AH86" s="25">
        <v>292.87</v>
      </c>
      <c r="AI86" s="25">
        <v>101312.62</v>
      </c>
      <c r="AJ86" s="28">
        <v>190</v>
      </c>
      <c r="AK86" s="33">
        <v>28519</v>
      </c>
      <c r="AL86" s="33">
        <v>37011</v>
      </c>
      <c r="AM86" s="26">
        <v>49.9</v>
      </c>
      <c r="AN86" s="26">
        <v>20</v>
      </c>
      <c r="AO86" s="26">
        <v>28.57</v>
      </c>
      <c r="AP86" s="26">
        <v>5</v>
      </c>
      <c r="AQ86" s="25">
        <v>1051.5899999999999</v>
      </c>
      <c r="AR86" s="27">
        <v>1.1501999999999999</v>
      </c>
      <c r="AS86" s="25">
        <v>1206.7</v>
      </c>
      <c r="AT86" s="25">
        <v>1258.94</v>
      </c>
      <c r="AU86" s="25">
        <v>4854.29</v>
      </c>
      <c r="AV86" s="25">
        <v>922.42</v>
      </c>
      <c r="AW86" s="25">
        <v>163.16</v>
      </c>
      <c r="AX86" s="25">
        <v>8405.51</v>
      </c>
      <c r="AY86" s="25">
        <v>5186.13</v>
      </c>
      <c r="AZ86" s="30">
        <v>0.54059999999999997</v>
      </c>
      <c r="BA86" s="25">
        <v>3734.91</v>
      </c>
      <c r="BB86" s="30">
        <v>0.38929999999999998</v>
      </c>
      <c r="BC86" s="25">
        <v>671.78</v>
      </c>
      <c r="BD86" s="30">
        <v>7.0000000000000007E-2</v>
      </c>
      <c r="BE86" s="25">
        <v>9592.82</v>
      </c>
      <c r="BF86" s="25">
        <v>4039.01</v>
      </c>
      <c r="BG86" s="30">
        <v>1.524</v>
      </c>
      <c r="BH86" s="30">
        <v>0.55640000000000001</v>
      </c>
      <c r="BI86" s="30">
        <v>0.17150000000000001</v>
      </c>
      <c r="BJ86" s="30">
        <v>0.20749999999999999</v>
      </c>
      <c r="BK86" s="30">
        <v>4.3700000000000003E-2</v>
      </c>
      <c r="BL86" s="30">
        <v>2.0899999999999998E-2</v>
      </c>
    </row>
    <row r="87" spans="1:64" ht="15" x14ac:dyDescent="0.25">
      <c r="A87" s="28" t="s">
        <v>350</v>
      </c>
      <c r="B87" s="28">
        <v>50419</v>
      </c>
      <c r="C87" s="28">
        <v>11</v>
      </c>
      <c r="D87" s="29">
        <v>158.94999999999999</v>
      </c>
      <c r="E87" s="29">
        <v>1748.45</v>
      </c>
      <c r="F87" s="29">
        <v>1702</v>
      </c>
      <c r="G87" s="30">
        <v>6.1999999999999998E-3</v>
      </c>
      <c r="H87" s="30">
        <v>0</v>
      </c>
      <c r="I87" s="30">
        <v>6.7999999999999996E-3</v>
      </c>
      <c r="J87" s="30">
        <v>0</v>
      </c>
      <c r="K87" s="30">
        <v>1.55E-2</v>
      </c>
      <c r="L87" s="30">
        <v>0.95079999999999998</v>
      </c>
      <c r="M87" s="30">
        <v>2.07E-2</v>
      </c>
      <c r="N87" s="30">
        <v>0.33429999999999999</v>
      </c>
      <c r="O87" s="30">
        <v>0</v>
      </c>
      <c r="P87" s="30">
        <v>0.1042</v>
      </c>
      <c r="Q87" s="29">
        <v>72.55</v>
      </c>
      <c r="R87" s="25">
        <v>57094.65</v>
      </c>
      <c r="S87" s="30">
        <v>0.21260000000000001</v>
      </c>
      <c r="T87" s="30">
        <v>0.25979999999999998</v>
      </c>
      <c r="U87" s="30">
        <v>0.52759999999999996</v>
      </c>
      <c r="V87" s="26">
        <v>19.89</v>
      </c>
      <c r="W87" s="29">
        <v>12.3</v>
      </c>
      <c r="X87" s="25">
        <v>67497.320000000007</v>
      </c>
      <c r="Y87" s="26">
        <v>137.78</v>
      </c>
      <c r="Z87" s="25">
        <v>100768.3</v>
      </c>
      <c r="AA87" s="30">
        <v>0.77110000000000001</v>
      </c>
      <c r="AB87" s="30">
        <v>8.1199999999999994E-2</v>
      </c>
      <c r="AC87" s="30">
        <v>0.1469</v>
      </c>
      <c r="AD87" s="30">
        <v>8.0000000000000004E-4</v>
      </c>
      <c r="AE87" s="30">
        <v>0.22969999999999999</v>
      </c>
      <c r="AF87" s="25">
        <v>100.77</v>
      </c>
      <c r="AG87" s="25">
        <v>2868.92</v>
      </c>
      <c r="AH87" s="25">
        <v>305.77</v>
      </c>
      <c r="AI87" s="25">
        <v>118007.22</v>
      </c>
      <c r="AJ87" s="28">
        <v>276</v>
      </c>
      <c r="AK87" s="33">
        <v>33415</v>
      </c>
      <c r="AL87" s="33">
        <v>43158</v>
      </c>
      <c r="AM87" s="26">
        <v>44.28</v>
      </c>
      <c r="AN87" s="26">
        <v>24.16</v>
      </c>
      <c r="AO87" s="26">
        <v>40.630000000000003</v>
      </c>
      <c r="AP87" s="26">
        <v>5.81</v>
      </c>
      <c r="AQ87" s="25">
        <v>983.23</v>
      </c>
      <c r="AR87" s="27">
        <v>1.0674999999999999</v>
      </c>
      <c r="AS87" s="25">
        <v>963.98</v>
      </c>
      <c r="AT87" s="25">
        <v>1776.6</v>
      </c>
      <c r="AU87" s="25">
        <v>5751.37</v>
      </c>
      <c r="AV87" s="25">
        <v>884.49</v>
      </c>
      <c r="AW87" s="25">
        <v>441.82</v>
      </c>
      <c r="AX87" s="25">
        <v>9818.27</v>
      </c>
      <c r="AY87" s="25">
        <v>4594.1000000000004</v>
      </c>
      <c r="AZ87" s="30">
        <v>0.51490000000000002</v>
      </c>
      <c r="BA87" s="25">
        <v>3675.9</v>
      </c>
      <c r="BB87" s="30">
        <v>0.41199999999999998</v>
      </c>
      <c r="BC87" s="25">
        <v>651.73</v>
      </c>
      <c r="BD87" s="30">
        <v>7.2999999999999995E-2</v>
      </c>
      <c r="BE87" s="25">
        <v>8921.7199999999993</v>
      </c>
      <c r="BF87" s="25">
        <v>4369.79</v>
      </c>
      <c r="BG87" s="30">
        <v>1.5939000000000001</v>
      </c>
      <c r="BH87" s="30">
        <v>0.58879999999999999</v>
      </c>
      <c r="BI87" s="30">
        <v>0.24529999999999999</v>
      </c>
      <c r="BJ87" s="30">
        <v>0.12509999999999999</v>
      </c>
      <c r="BK87" s="30">
        <v>3.09E-2</v>
      </c>
      <c r="BL87" s="30">
        <v>9.9000000000000008E-3</v>
      </c>
    </row>
    <row r="88" spans="1:64" ht="15" x14ac:dyDescent="0.25">
      <c r="A88" s="28" t="s">
        <v>351</v>
      </c>
      <c r="B88" s="28">
        <v>45278</v>
      </c>
      <c r="C88" s="28">
        <v>289</v>
      </c>
      <c r="D88" s="29">
        <v>8.7100000000000009</v>
      </c>
      <c r="E88" s="29">
        <v>2516.2199999999998</v>
      </c>
      <c r="F88" s="29">
        <v>2387</v>
      </c>
      <c r="G88" s="30">
        <v>8.0000000000000004E-4</v>
      </c>
      <c r="H88" s="30">
        <v>4.0000000000000002E-4</v>
      </c>
      <c r="I88" s="30">
        <v>1.2999999999999999E-3</v>
      </c>
      <c r="J88" s="30">
        <v>4.5999999999999999E-3</v>
      </c>
      <c r="K88" s="30">
        <v>2.8E-3</v>
      </c>
      <c r="L88" s="30">
        <v>0.98040000000000005</v>
      </c>
      <c r="M88" s="30">
        <v>9.7000000000000003E-3</v>
      </c>
      <c r="N88" s="30">
        <v>0.47</v>
      </c>
      <c r="O88" s="30">
        <v>0</v>
      </c>
      <c r="P88" s="30">
        <v>0.13489999999999999</v>
      </c>
      <c r="Q88" s="29">
        <v>100.7</v>
      </c>
      <c r="R88" s="25">
        <v>49891.19</v>
      </c>
      <c r="S88" s="30">
        <v>0.24030000000000001</v>
      </c>
      <c r="T88" s="30">
        <v>0.186</v>
      </c>
      <c r="U88" s="30">
        <v>0.5736</v>
      </c>
      <c r="V88" s="26">
        <v>20.78</v>
      </c>
      <c r="W88" s="29">
        <v>17.5</v>
      </c>
      <c r="X88" s="25">
        <v>64842.34</v>
      </c>
      <c r="Y88" s="26">
        <v>138.56</v>
      </c>
      <c r="Z88" s="25">
        <v>128130.06</v>
      </c>
      <c r="AA88" s="30">
        <v>0.7984</v>
      </c>
      <c r="AB88" s="30">
        <v>9.7100000000000006E-2</v>
      </c>
      <c r="AC88" s="30">
        <v>0.10349999999999999</v>
      </c>
      <c r="AD88" s="30">
        <v>1E-3</v>
      </c>
      <c r="AE88" s="30">
        <v>0.2016</v>
      </c>
      <c r="AF88" s="25">
        <v>128.13</v>
      </c>
      <c r="AG88" s="25">
        <v>2960.5</v>
      </c>
      <c r="AH88" s="25">
        <v>306.02</v>
      </c>
      <c r="AI88" s="25">
        <v>122057.97</v>
      </c>
      <c r="AJ88" s="28">
        <v>301</v>
      </c>
      <c r="AK88" s="33">
        <v>27900</v>
      </c>
      <c r="AL88" s="33">
        <v>38318</v>
      </c>
      <c r="AM88" s="26">
        <v>32.200000000000003</v>
      </c>
      <c r="AN88" s="26">
        <v>22.02</v>
      </c>
      <c r="AO88" s="26">
        <v>22.25</v>
      </c>
      <c r="AP88" s="26">
        <v>4</v>
      </c>
      <c r="AQ88" s="25">
        <v>0</v>
      </c>
      <c r="AR88" s="27">
        <v>0.93169999999999997</v>
      </c>
      <c r="AS88" s="25">
        <v>935.09</v>
      </c>
      <c r="AT88" s="25">
        <v>1756.56</v>
      </c>
      <c r="AU88" s="25">
        <v>4647.68</v>
      </c>
      <c r="AV88" s="25">
        <v>835.98</v>
      </c>
      <c r="AW88" s="25">
        <v>334.64</v>
      </c>
      <c r="AX88" s="25">
        <v>8509.9500000000007</v>
      </c>
      <c r="AY88" s="25">
        <v>4848.8999999999996</v>
      </c>
      <c r="AZ88" s="30">
        <v>0.55420000000000003</v>
      </c>
      <c r="BA88" s="25">
        <v>3015.79</v>
      </c>
      <c r="BB88" s="30">
        <v>0.34470000000000001</v>
      </c>
      <c r="BC88" s="25">
        <v>885.17</v>
      </c>
      <c r="BD88" s="30">
        <v>0.1012</v>
      </c>
      <c r="BE88" s="25">
        <v>8749.85</v>
      </c>
      <c r="BF88" s="25">
        <v>4556.79</v>
      </c>
      <c r="BG88" s="30">
        <v>1.714</v>
      </c>
      <c r="BH88" s="30">
        <v>0.53280000000000005</v>
      </c>
      <c r="BI88" s="30">
        <v>0.25990000000000002</v>
      </c>
      <c r="BJ88" s="30">
        <v>0.1575</v>
      </c>
      <c r="BK88" s="30">
        <v>3.6400000000000002E-2</v>
      </c>
      <c r="BL88" s="30">
        <v>1.34E-2</v>
      </c>
    </row>
    <row r="89" spans="1:64" ht="15" x14ac:dyDescent="0.25">
      <c r="A89" s="28" t="s">
        <v>352</v>
      </c>
      <c r="B89" s="28">
        <v>47258</v>
      </c>
      <c r="C89" s="28">
        <v>49</v>
      </c>
      <c r="D89" s="29">
        <v>13.01</v>
      </c>
      <c r="E89" s="29">
        <v>637.35</v>
      </c>
      <c r="F89" s="29">
        <v>592</v>
      </c>
      <c r="G89" s="30">
        <v>9.2999999999999992E-3</v>
      </c>
      <c r="H89" s="30">
        <v>0</v>
      </c>
      <c r="I89" s="30">
        <v>9.1000000000000004E-3</v>
      </c>
      <c r="J89" s="30">
        <v>0</v>
      </c>
      <c r="K89" s="30">
        <v>2.1999999999999999E-2</v>
      </c>
      <c r="L89" s="30">
        <v>0.89</v>
      </c>
      <c r="M89" s="30">
        <v>6.9599999999999995E-2</v>
      </c>
      <c r="N89" s="30">
        <v>0.12839999999999999</v>
      </c>
      <c r="O89" s="30">
        <v>0</v>
      </c>
      <c r="P89" s="30">
        <v>0.1202</v>
      </c>
      <c r="Q89" s="29">
        <v>28.88</v>
      </c>
      <c r="R89" s="25">
        <v>50697.11</v>
      </c>
      <c r="S89" s="30">
        <v>0.2364</v>
      </c>
      <c r="T89" s="30">
        <v>0.2727</v>
      </c>
      <c r="U89" s="30">
        <v>0.4909</v>
      </c>
      <c r="V89" s="26">
        <v>18.84</v>
      </c>
      <c r="W89" s="29">
        <v>5</v>
      </c>
      <c r="X89" s="25">
        <v>88727.8</v>
      </c>
      <c r="Y89" s="26">
        <v>121.27</v>
      </c>
      <c r="Z89" s="25">
        <v>139723.73000000001</v>
      </c>
      <c r="AA89" s="30">
        <v>0.87180000000000002</v>
      </c>
      <c r="AB89" s="30">
        <v>7.9600000000000004E-2</v>
      </c>
      <c r="AC89" s="30">
        <v>4.7699999999999999E-2</v>
      </c>
      <c r="AD89" s="30">
        <v>1E-3</v>
      </c>
      <c r="AE89" s="30">
        <v>0.12820000000000001</v>
      </c>
      <c r="AF89" s="25">
        <v>139.72</v>
      </c>
      <c r="AG89" s="25">
        <v>3590.78</v>
      </c>
      <c r="AH89" s="25">
        <v>576.91</v>
      </c>
      <c r="AI89" s="25">
        <v>130275.46</v>
      </c>
      <c r="AJ89" s="28">
        <v>346</v>
      </c>
      <c r="AK89" s="33">
        <v>33744</v>
      </c>
      <c r="AL89" s="33">
        <v>49140</v>
      </c>
      <c r="AM89" s="26">
        <v>35</v>
      </c>
      <c r="AN89" s="26">
        <v>25.22</v>
      </c>
      <c r="AO89" s="26">
        <v>25.3</v>
      </c>
      <c r="AP89" s="26">
        <v>4.4000000000000004</v>
      </c>
      <c r="AQ89" s="25">
        <v>1155.6099999999999</v>
      </c>
      <c r="AR89" s="27">
        <v>1.2464</v>
      </c>
      <c r="AS89" s="25">
        <v>1799.45</v>
      </c>
      <c r="AT89" s="25">
        <v>1593.15</v>
      </c>
      <c r="AU89" s="25">
        <v>5083.6499999999996</v>
      </c>
      <c r="AV89" s="25">
        <v>949.51</v>
      </c>
      <c r="AW89" s="25">
        <v>388.98</v>
      </c>
      <c r="AX89" s="25">
        <v>9814.73</v>
      </c>
      <c r="AY89" s="25">
        <v>4581.45</v>
      </c>
      <c r="AZ89" s="30">
        <v>0.45369999999999999</v>
      </c>
      <c r="BA89" s="25">
        <v>4906.68</v>
      </c>
      <c r="BB89" s="30">
        <v>0.4859</v>
      </c>
      <c r="BC89" s="25">
        <v>610.67999999999995</v>
      </c>
      <c r="BD89" s="30">
        <v>6.0499999999999998E-2</v>
      </c>
      <c r="BE89" s="25">
        <v>10098.81</v>
      </c>
      <c r="BF89" s="25">
        <v>4080.06</v>
      </c>
      <c r="BG89" s="30">
        <v>1.1415</v>
      </c>
      <c r="BH89" s="30">
        <v>0.55979999999999996</v>
      </c>
      <c r="BI89" s="30">
        <v>0.1699</v>
      </c>
      <c r="BJ89" s="30">
        <v>0.20960000000000001</v>
      </c>
      <c r="BK89" s="30">
        <v>4.6300000000000001E-2</v>
      </c>
      <c r="BL89" s="30">
        <v>1.44E-2</v>
      </c>
    </row>
    <row r="90" spans="1:64" ht="15" x14ac:dyDescent="0.25">
      <c r="A90" s="28" t="s">
        <v>353</v>
      </c>
      <c r="B90" s="28">
        <v>43729</v>
      </c>
      <c r="C90" s="28">
        <v>146</v>
      </c>
      <c r="D90" s="29">
        <v>19.22</v>
      </c>
      <c r="E90" s="29">
        <v>2805.43</v>
      </c>
      <c r="F90" s="29">
        <v>2716</v>
      </c>
      <c r="G90" s="30">
        <v>1.55E-2</v>
      </c>
      <c r="H90" s="30">
        <v>3.5000000000000001E-3</v>
      </c>
      <c r="I90" s="30">
        <v>8.3000000000000001E-3</v>
      </c>
      <c r="J90" s="30">
        <v>6.9999999999999999E-4</v>
      </c>
      <c r="K90" s="30">
        <v>1.9599999999999999E-2</v>
      </c>
      <c r="L90" s="30">
        <v>0.93530000000000002</v>
      </c>
      <c r="M90" s="30">
        <v>1.7100000000000001E-2</v>
      </c>
      <c r="N90" s="30">
        <v>0.3866</v>
      </c>
      <c r="O90" s="30">
        <v>6.3E-3</v>
      </c>
      <c r="P90" s="30">
        <v>0.1648</v>
      </c>
      <c r="Q90" s="29">
        <v>129.55000000000001</v>
      </c>
      <c r="R90" s="25">
        <v>54695</v>
      </c>
      <c r="S90" s="30">
        <v>0.20399999999999999</v>
      </c>
      <c r="T90" s="30">
        <v>0.14430000000000001</v>
      </c>
      <c r="U90" s="30">
        <v>0.65169999999999995</v>
      </c>
      <c r="V90" s="26">
        <v>16.489999999999998</v>
      </c>
      <c r="W90" s="29">
        <v>24</v>
      </c>
      <c r="X90" s="25">
        <v>73510.17</v>
      </c>
      <c r="Y90" s="26">
        <v>116.89</v>
      </c>
      <c r="Z90" s="25">
        <v>131729.85</v>
      </c>
      <c r="AA90" s="30">
        <v>0.84009999999999996</v>
      </c>
      <c r="AB90" s="30">
        <v>0.13880000000000001</v>
      </c>
      <c r="AC90" s="30">
        <v>1.9699999999999999E-2</v>
      </c>
      <c r="AD90" s="30">
        <v>1.4E-3</v>
      </c>
      <c r="AE90" s="30">
        <v>0.16</v>
      </c>
      <c r="AF90" s="25">
        <v>131.72999999999999</v>
      </c>
      <c r="AG90" s="25">
        <v>4300.67</v>
      </c>
      <c r="AH90" s="25">
        <v>601.44000000000005</v>
      </c>
      <c r="AI90" s="25">
        <v>131210.85</v>
      </c>
      <c r="AJ90" s="28">
        <v>348</v>
      </c>
      <c r="AK90" s="33">
        <v>27446</v>
      </c>
      <c r="AL90" s="33">
        <v>39462</v>
      </c>
      <c r="AM90" s="26">
        <v>36.22</v>
      </c>
      <c r="AN90" s="26">
        <v>32.5</v>
      </c>
      <c r="AO90" s="26">
        <v>32.97</v>
      </c>
      <c r="AP90" s="26">
        <v>4.7</v>
      </c>
      <c r="AQ90" s="25">
        <v>732.82</v>
      </c>
      <c r="AR90" s="27">
        <v>1.6245000000000001</v>
      </c>
      <c r="AS90" s="25">
        <v>1059.82</v>
      </c>
      <c r="AT90" s="25">
        <v>1891.19</v>
      </c>
      <c r="AU90" s="25">
        <v>6484.68</v>
      </c>
      <c r="AV90" s="25">
        <v>1147.76</v>
      </c>
      <c r="AW90" s="25">
        <v>503.21</v>
      </c>
      <c r="AX90" s="25">
        <v>11086.66</v>
      </c>
      <c r="AY90" s="25">
        <v>4396.6400000000003</v>
      </c>
      <c r="AZ90" s="30">
        <v>0.40139999999999998</v>
      </c>
      <c r="BA90" s="25">
        <v>5308.72</v>
      </c>
      <c r="BB90" s="30">
        <v>0.48470000000000002</v>
      </c>
      <c r="BC90" s="25">
        <v>1247.6099999999999</v>
      </c>
      <c r="BD90" s="30">
        <v>0.1139</v>
      </c>
      <c r="BE90" s="25">
        <v>10952.96</v>
      </c>
      <c r="BF90" s="25">
        <v>3213.45</v>
      </c>
      <c r="BG90" s="30">
        <v>1.0367</v>
      </c>
      <c r="BH90" s="30">
        <v>0.56669999999999998</v>
      </c>
      <c r="BI90" s="30">
        <v>0.24790000000000001</v>
      </c>
      <c r="BJ90" s="30">
        <v>0.1323</v>
      </c>
      <c r="BK90" s="30">
        <v>3.7199999999999997E-2</v>
      </c>
      <c r="BL90" s="30">
        <v>1.5900000000000001E-2</v>
      </c>
    </row>
    <row r="91" spans="1:64" ht="15" x14ac:dyDescent="0.25">
      <c r="A91" s="28" t="s">
        <v>354</v>
      </c>
      <c r="B91" s="28">
        <v>47829</v>
      </c>
      <c r="C91" s="28">
        <v>64</v>
      </c>
      <c r="D91" s="29">
        <v>19.190000000000001</v>
      </c>
      <c r="E91" s="29">
        <v>1228.17</v>
      </c>
      <c r="F91" s="29">
        <v>1092</v>
      </c>
      <c r="G91" s="30">
        <v>5.3E-3</v>
      </c>
      <c r="H91" s="30">
        <v>2.7000000000000001E-3</v>
      </c>
      <c r="I91" s="30">
        <v>2.2000000000000001E-3</v>
      </c>
      <c r="J91" s="30">
        <v>0</v>
      </c>
      <c r="K91" s="30">
        <v>5.4999999999999997E-3</v>
      </c>
      <c r="L91" s="30">
        <v>0.96440000000000003</v>
      </c>
      <c r="M91" s="30">
        <v>1.9900000000000001E-2</v>
      </c>
      <c r="N91" s="30">
        <v>0.31040000000000001</v>
      </c>
      <c r="O91" s="30">
        <v>0</v>
      </c>
      <c r="P91" s="30">
        <v>0.10299999999999999</v>
      </c>
      <c r="Q91" s="29">
        <v>52</v>
      </c>
      <c r="R91" s="25">
        <v>47090.86</v>
      </c>
      <c r="S91" s="30">
        <v>0.32969999999999999</v>
      </c>
      <c r="T91" s="30">
        <v>0.13189999999999999</v>
      </c>
      <c r="U91" s="30">
        <v>0.53849999999999998</v>
      </c>
      <c r="V91" s="26">
        <v>18.309999999999999</v>
      </c>
      <c r="W91" s="29">
        <v>6</v>
      </c>
      <c r="X91" s="25">
        <v>84727.5</v>
      </c>
      <c r="Y91" s="26">
        <v>196.53</v>
      </c>
      <c r="Z91" s="25">
        <v>105397.48</v>
      </c>
      <c r="AA91" s="30">
        <v>0.92049999999999998</v>
      </c>
      <c r="AB91" s="30">
        <v>5.7599999999999998E-2</v>
      </c>
      <c r="AC91" s="30">
        <v>2.07E-2</v>
      </c>
      <c r="AD91" s="30">
        <v>1.1000000000000001E-3</v>
      </c>
      <c r="AE91" s="30">
        <v>7.9500000000000001E-2</v>
      </c>
      <c r="AF91" s="25">
        <v>105.4</v>
      </c>
      <c r="AG91" s="25">
        <v>2413.8200000000002</v>
      </c>
      <c r="AH91" s="25">
        <v>329.51</v>
      </c>
      <c r="AI91" s="25">
        <v>106004.09</v>
      </c>
      <c r="AJ91" s="28">
        <v>217</v>
      </c>
      <c r="AK91" s="33">
        <v>37684</v>
      </c>
      <c r="AL91" s="33">
        <v>49177</v>
      </c>
      <c r="AM91" s="26">
        <v>39</v>
      </c>
      <c r="AN91" s="26">
        <v>22.38</v>
      </c>
      <c r="AO91" s="26">
        <v>25.13</v>
      </c>
      <c r="AP91" s="26">
        <v>4.4000000000000004</v>
      </c>
      <c r="AQ91" s="25">
        <v>761.04</v>
      </c>
      <c r="AR91" s="27">
        <v>0.9657</v>
      </c>
      <c r="AS91" s="25">
        <v>1232.44</v>
      </c>
      <c r="AT91" s="25">
        <v>1763.28</v>
      </c>
      <c r="AU91" s="25">
        <v>5318.62</v>
      </c>
      <c r="AV91" s="25">
        <v>692.01</v>
      </c>
      <c r="AW91" s="25">
        <v>146.36000000000001</v>
      </c>
      <c r="AX91" s="25">
        <v>9152.73</v>
      </c>
      <c r="AY91" s="25">
        <v>4940.1000000000004</v>
      </c>
      <c r="AZ91" s="30">
        <v>0.56889999999999996</v>
      </c>
      <c r="BA91" s="25">
        <v>3144.24</v>
      </c>
      <c r="BB91" s="30">
        <v>0.36209999999999998</v>
      </c>
      <c r="BC91" s="25">
        <v>599.97</v>
      </c>
      <c r="BD91" s="30">
        <v>6.9099999999999995E-2</v>
      </c>
      <c r="BE91" s="25">
        <v>8684.31</v>
      </c>
      <c r="BF91" s="25">
        <v>3722</v>
      </c>
      <c r="BG91" s="30">
        <v>1.2231000000000001</v>
      </c>
      <c r="BH91" s="30">
        <v>0.57599999999999996</v>
      </c>
      <c r="BI91" s="30">
        <v>0.21079999999999999</v>
      </c>
      <c r="BJ91" s="30">
        <v>0.1192</v>
      </c>
      <c r="BK91" s="30">
        <v>3.4200000000000001E-2</v>
      </c>
      <c r="BL91" s="30">
        <v>5.9799999999999999E-2</v>
      </c>
    </row>
    <row r="92" spans="1:64" ht="15" x14ac:dyDescent="0.25">
      <c r="A92" s="28" t="s">
        <v>355</v>
      </c>
      <c r="B92" s="28">
        <v>43737</v>
      </c>
      <c r="C92" s="28">
        <v>31</v>
      </c>
      <c r="D92" s="29">
        <v>270.62</v>
      </c>
      <c r="E92" s="29">
        <v>8389.36</v>
      </c>
      <c r="F92" s="29">
        <v>8035</v>
      </c>
      <c r="G92" s="30">
        <v>7.3499999999999996E-2</v>
      </c>
      <c r="H92" s="30">
        <v>2.9999999999999997E-4</v>
      </c>
      <c r="I92" s="30">
        <v>5.2999999999999999E-2</v>
      </c>
      <c r="J92" s="30">
        <v>2.5999999999999999E-3</v>
      </c>
      <c r="K92" s="30">
        <v>1.77E-2</v>
      </c>
      <c r="L92" s="30">
        <v>0.81059999999999999</v>
      </c>
      <c r="M92" s="30">
        <v>4.2299999999999997E-2</v>
      </c>
      <c r="N92" s="30">
        <v>0.1368</v>
      </c>
      <c r="O92" s="30">
        <v>1.7100000000000001E-2</v>
      </c>
      <c r="P92" s="30">
        <v>0.1104</v>
      </c>
      <c r="Q92" s="29">
        <v>360.22</v>
      </c>
      <c r="R92" s="25">
        <v>63532.11</v>
      </c>
      <c r="S92" s="30">
        <v>0.15329999999999999</v>
      </c>
      <c r="T92" s="30">
        <v>0.25919999999999999</v>
      </c>
      <c r="U92" s="30">
        <v>0.58750000000000002</v>
      </c>
      <c r="V92" s="26">
        <v>19.329999999999998</v>
      </c>
      <c r="W92" s="29">
        <v>45.77</v>
      </c>
      <c r="X92" s="25">
        <v>77614.11</v>
      </c>
      <c r="Y92" s="26">
        <v>183.29</v>
      </c>
      <c r="Z92" s="25">
        <v>206055.96</v>
      </c>
      <c r="AA92" s="30">
        <v>0.78769999999999996</v>
      </c>
      <c r="AB92" s="30">
        <v>0.1978</v>
      </c>
      <c r="AC92" s="30">
        <v>1.37E-2</v>
      </c>
      <c r="AD92" s="30">
        <v>8.0000000000000004E-4</v>
      </c>
      <c r="AE92" s="30">
        <v>0.21229999999999999</v>
      </c>
      <c r="AF92" s="25">
        <v>206.06</v>
      </c>
      <c r="AG92" s="25">
        <v>7830.64</v>
      </c>
      <c r="AH92" s="25">
        <v>1065.46</v>
      </c>
      <c r="AI92" s="25">
        <v>220835.3</v>
      </c>
      <c r="AJ92" s="28">
        <v>545</v>
      </c>
      <c r="AK92" s="33">
        <v>43359</v>
      </c>
      <c r="AL92" s="33">
        <v>77983</v>
      </c>
      <c r="AM92" s="26">
        <v>68.069999999999993</v>
      </c>
      <c r="AN92" s="26">
        <v>37.68</v>
      </c>
      <c r="AO92" s="26">
        <v>37.1</v>
      </c>
      <c r="AP92" s="26">
        <v>5.25</v>
      </c>
      <c r="AQ92" s="25">
        <v>0</v>
      </c>
      <c r="AR92" s="27">
        <v>0.65620000000000001</v>
      </c>
      <c r="AS92" s="25">
        <v>827.57</v>
      </c>
      <c r="AT92" s="25">
        <v>1968.89</v>
      </c>
      <c r="AU92" s="25">
        <v>6726.36</v>
      </c>
      <c r="AV92" s="25">
        <v>1300.4100000000001</v>
      </c>
      <c r="AW92" s="25">
        <v>262.39999999999998</v>
      </c>
      <c r="AX92" s="25">
        <v>11085.63</v>
      </c>
      <c r="AY92" s="25">
        <v>2719.58</v>
      </c>
      <c r="AZ92" s="30">
        <v>0.25519999999999998</v>
      </c>
      <c r="BA92" s="25">
        <v>7463.52</v>
      </c>
      <c r="BB92" s="30">
        <v>0.70040000000000002</v>
      </c>
      <c r="BC92" s="25">
        <v>473.23</v>
      </c>
      <c r="BD92" s="30">
        <v>4.4400000000000002E-2</v>
      </c>
      <c r="BE92" s="25">
        <v>10656.33</v>
      </c>
      <c r="BF92" s="25">
        <v>1236.49</v>
      </c>
      <c r="BG92" s="30">
        <v>0.1336</v>
      </c>
      <c r="BH92" s="30">
        <v>0.64149999999999996</v>
      </c>
      <c r="BI92" s="30">
        <v>0.26519999999999999</v>
      </c>
      <c r="BJ92" s="30">
        <v>5.7700000000000001E-2</v>
      </c>
      <c r="BK92" s="30">
        <v>2.58E-2</v>
      </c>
      <c r="BL92" s="30">
        <v>9.7999999999999997E-3</v>
      </c>
    </row>
    <row r="93" spans="1:64" ht="15" x14ac:dyDescent="0.25">
      <c r="A93" s="28" t="s">
        <v>356</v>
      </c>
      <c r="B93" s="28">
        <v>46714</v>
      </c>
      <c r="C93" s="28">
        <v>161</v>
      </c>
      <c r="D93" s="29">
        <v>7.55</v>
      </c>
      <c r="E93" s="29">
        <v>1214.75</v>
      </c>
      <c r="F93" s="29">
        <v>1192</v>
      </c>
      <c r="G93" s="30">
        <v>2.5000000000000001E-3</v>
      </c>
      <c r="H93" s="30">
        <v>0</v>
      </c>
      <c r="I93" s="30">
        <v>1.6999999999999999E-3</v>
      </c>
      <c r="J93" s="30">
        <v>0</v>
      </c>
      <c r="K93" s="30">
        <v>3.4299999999999997E-2</v>
      </c>
      <c r="L93" s="30">
        <v>0.94810000000000005</v>
      </c>
      <c r="M93" s="30">
        <v>1.34E-2</v>
      </c>
      <c r="N93" s="30">
        <v>0.37919999999999998</v>
      </c>
      <c r="O93" s="30">
        <v>0</v>
      </c>
      <c r="P93" s="30">
        <v>0.14799999999999999</v>
      </c>
      <c r="Q93" s="29">
        <v>53.79</v>
      </c>
      <c r="R93" s="25">
        <v>54225.65</v>
      </c>
      <c r="S93" s="30">
        <v>0.1875</v>
      </c>
      <c r="T93" s="30">
        <v>0.21249999999999999</v>
      </c>
      <c r="U93" s="30">
        <v>0.6</v>
      </c>
      <c r="V93" s="26">
        <v>17.940000000000001</v>
      </c>
      <c r="W93" s="29">
        <v>9</v>
      </c>
      <c r="X93" s="25">
        <v>65002.11</v>
      </c>
      <c r="Y93" s="26">
        <v>131.5</v>
      </c>
      <c r="Z93" s="25">
        <v>88340.67</v>
      </c>
      <c r="AA93" s="30">
        <v>0.90180000000000005</v>
      </c>
      <c r="AB93" s="30">
        <v>2.9700000000000001E-2</v>
      </c>
      <c r="AC93" s="30">
        <v>6.4899999999999999E-2</v>
      </c>
      <c r="AD93" s="30">
        <v>3.7000000000000002E-3</v>
      </c>
      <c r="AE93" s="30">
        <v>0.10009999999999999</v>
      </c>
      <c r="AF93" s="25">
        <v>88.34</v>
      </c>
      <c r="AG93" s="25">
        <v>2462.59</v>
      </c>
      <c r="AH93" s="25">
        <v>365.74</v>
      </c>
      <c r="AI93" s="25">
        <v>87643.62</v>
      </c>
      <c r="AJ93" s="28">
        <v>101</v>
      </c>
      <c r="AK93" s="33">
        <v>31765</v>
      </c>
      <c r="AL93" s="33">
        <v>41281</v>
      </c>
      <c r="AM93" s="26">
        <v>28.8</v>
      </c>
      <c r="AN93" s="26">
        <v>27.8</v>
      </c>
      <c r="AO93" s="26">
        <v>28.01</v>
      </c>
      <c r="AP93" s="26">
        <v>4.8</v>
      </c>
      <c r="AQ93" s="25">
        <v>630.21</v>
      </c>
      <c r="AR93" s="27">
        <v>1.2576000000000001</v>
      </c>
      <c r="AS93" s="25">
        <v>1111.75</v>
      </c>
      <c r="AT93" s="25">
        <v>1819.14</v>
      </c>
      <c r="AU93" s="25">
        <v>4789.97</v>
      </c>
      <c r="AV93" s="25">
        <v>582.19000000000005</v>
      </c>
      <c r="AW93" s="25">
        <v>22.35</v>
      </c>
      <c r="AX93" s="25">
        <v>8325.39</v>
      </c>
      <c r="AY93" s="25">
        <v>5525.29</v>
      </c>
      <c r="AZ93" s="30">
        <v>0.624</v>
      </c>
      <c r="BA93" s="25">
        <v>2743.21</v>
      </c>
      <c r="BB93" s="30">
        <v>0.30980000000000002</v>
      </c>
      <c r="BC93" s="25">
        <v>585.69000000000005</v>
      </c>
      <c r="BD93" s="30">
        <v>6.6100000000000006E-2</v>
      </c>
      <c r="BE93" s="25">
        <v>8854.2000000000007</v>
      </c>
      <c r="BF93" s="25">
        <v>4731.04</v>
      </c>
      <c r="BG93" s="30">
        <v>2.0617000000000001</v>
      </c>
      <c r="BH93" s="30">
        <v>0.56589999999999996</v>
      </c>
      <c r="BI93" s="30">
        <v>0.22040000000000001</v>
      </c>
      <c r="BJ93" s="30">
        <v>0.16350000000000001</v>
      </c>
      <c r="BK93" s="30">
        <v>3.1600000000000003E-2</v>
      </c>
      <c r="BL93" s="30">
        <v>1.8499999999999999E-2</v>
      </c>
    </row>
    <row r="94" spans="1:64" ht="15" x14ac:dyDescent="0.25">
      <c r="A94" s="28" t="s">
        <v>357</v>
      </c>
      <c r="B94" s="28">
        <v>45286</v>
      </c>
      <c r="C94" s="28">
        <v>12</v>
      </c>
      <c r="D94" s="29">
        <v>163.19</v>
      </c>
      <c r="E94" s="29">
        <v>1958.24</v>
      </c>
      <c r="F94" s="29">
        <v>1936</v>
      </c>
      <c r="G94" s="30">
        <v>6.7000000000000002E-3</v>
      </c>
      <c r="H94" s="30">
        <v>0</v>
      </c>
      <c r="I94" s="30">
        <v>4.4999999999999997E-3</v>
      </c>
      <c r="J94" s="30">
        <v>5.0000000000000001E-4</v>
      </c>
      <c r="K94" s="30">
        <v>8.0000000000000002E-3</v>
      </c>
      <c r="L94" s="30">
        <v>0.96919999999999995</v>
      </c>
      <c r="M94" s="30">
        <v>1.11E-2</v>
      </c>
      <c r="N94" s="30">
        <v>3.4599999999999999E-2</v>
      </c>
      <c r="O94" s="30">
        <v>7.1999999999999998E-3</v>
      </c>
      <c r="P94" s="30">
        <v>0.1071</v>
      </c>
      <c r="Q94" s="29">
        <v>92.19</v>
      </c>
      <c r="R94" s="25">
        <v>64623.49</v>
      </c>
      <c r="S94" s="30">
        <v>0.1242</v>
      </c>
      <c r="T94" s="30">
        <v>0.18010000000000001</v>
      </c>
      <c r="U94" s="30">
        <v>0.69569999999999999</v>
      </c>
      <c r="V94" s="26">
        <v>17.84</v>
      </c>
      <c r="W94" s="29">
        <v>11.6</v>
      </c>
      <c r="X94" s="25">
        <v>89566.81</v>
      </c>
      <c r="Y94" s="26">
        <v>168.78</v>
      </c>
      <c r="Z94" s="25">
        <v>249454.72</v>
      </c>
      <c r="AA94" s="30">
        <v>0.91149999999999998</v>
      </c>
      <c r="AB94" s="30">
        <v>7.5899999999999995E-2</v>
      </c>
      <c r="AC94" s="30">
        <v>1.2200000000000001E-2</v>
      </c>
      <c r="AD94" s="30">
        <v>4.0000000000000002E-4</v>
      </c>
      <c r="AE94" s="30">
        <v>8.8499999999999995E-2</v>
      </c>
      <c r="AF94" s="25">
        <v>249.45</v>
      </c>
      <c r="AG94" s="25">
        <v>10830.44</v>
      </c>
      <c r="AH94" s="25">
        <v>1454.42</v>
      </c>
      <c r="AI94" s="25">
        <v>278867.78999999998</v>
      </c>
      <c r="AJ94" s="28">
        <v>592</v>
      </c>
      <c r="AK94" s="33">
        <v>55726</v>
      </c>
      <c r="AL94" s="33">
        <v>137585</v>
      </c>
      <c r="AM94" s="26">
        <v>102.55</v>
      </c>
      <c r="AN94" s="26">
        <v>42.18</v>
      </c>
      <c r="AO94" s="26">
        <v>48.45</v>
      </c>
      <c r="AP94" s="26">
        <v>4.5</v>
      </c>
      <c r="AQ94" s="25">
        <v>0</v>
      </c>
      <c r="AR94" s="27">
        <v>0.63370000000000004</v>
      </c>
      <c r="AS94" s="25">
        <v>1504.37</v>
      </c>
      <c r="AT94" s="25">
        <v>2232.0100000000002</v>
      </c>
      <c r="AU94" s="25">
        <v>6771.18</v>
      </c>
      <c r="AV94" s="25">
        <v>1050.23</v>
      </c>
      <c r="AW94" s="25">
        <v>746.87</v>
      </c>
      <c r="AX94" s="25">
        <v>12304.66</v>
      </c>
      <c r="AY94" s="25">
        <v>2523.62</v>
      </c>
      <c r="AZ94" s="30">
        <v>0.19769999999999999</v>
      </c>
      <c r="BA94" s="25">
        <v>9833.91</v>
      </c>
      <c r="BB94" s="30">
        <v>0.77029999999999998</v>
      </c>
      <c r="BC94" s="25">
        <v>409.27</v>
      </c>
      <c r="BD94" s="30">
        <v>3.2099999999999997E-2</v>
      </c>
      <c r="BE94" s="25">
        <v>12766.8</v>
      </c>
      <c r="BF94" s="25">
        <v>895</v>
      </c>
      <c r="BG94" s="30">
        <v>6.0499999999999998E-2</v>
      </c>
      <c r="BH94" s="30">
        <v>0.62739999999999996</v>
      </c>
      <c r="BI94" s="30">
        <v>0.20830000000000001</v>
      </c>
      <c r="BJ94" s="30">
        <v>0.1132</v>
      </c>
      <c r="BK94" s="30">
        <v>2.9600000000000001E-2</v>
      </c>
      <c r="BL94" s="30">
        <v>2.1399999999999999E-2</v>
      </c>
    </row>
    <row r="95" spans="1:64" ht="15" x14ac:dyDescent="0.25">
      <c r="A95" s="28" t="s">
        <v>358</v>
      </c>
      <c r="B95" s="28">
        <v>50138</v>
      </c>
      <c r="C95" s="28">
        <v>26</v>
      </c>
      <c r="D95" s="29">
        <v>60.89</v>
      </c>
      <c r="E95" s="29">
        <v>1583.08</v>
      </c>
      <c r="F95" s="29">
        <v>1529</v>
      </c>
      <c r="G95" s="30">
        <v>1.4E-3</v>
      </c>
      <c r="H95" s="30">
        <v>0</v>
      </c>
      <c r="I95" s="30">
        <v>5.0000000000000001E-3</v>
      </c>
      <c r="J95" s="30">
        <v>0</v>
      </c>
      <c r="K95" s="30">
        <v>1.8E-3</v>
      </c>
      <c r="L95" s="30">
        <v>0.97970000000000002</v>
      </c>
      <c r="M95" s="30">
        <v>1.21E-2</v>
      </c>
      <c r="N95" s="30">
        <v>0.28449999999999998</v>
      </c>
      <c r="O95" s="30">
        <v>0</v>
      </c>
      <c r="P95" s="30">
        <v>0.1087</v>
      </c>
      <c r="Q95" s="29">
        <v>70</v>
      </c>
      <c r="R95" s="25">
        <v>52635.72</v>
      </c>
      <c r="S95" s="30">
        <v>0.38240000000000002</v>
      </c>
      <c r="T95" s="30">
        <v>0.24510000000000001</v>
      </c>
      <c r="U95" s="30">
        <v>0.3725</v>
      </c>
      <c r="V95" s="26">
        <v>20.09</v>
      </c>
      <c r="W95" s="29">
        <v>10.33</v>
      </c>
      <c r="X95" s="25">
        <v>67192.97</v>
      </c>
      <c r="Y95" s="26">
        <v>148.24</v>
      </c>
      <c r="Z95" s="25">
        <v>110449.77</v>
      </c>
      <c r="AA95" s="30">
        <v>0.89049999999999996</v>
      </c>
      <c r="AB95" s="30">
        <v>9.3100000000000002E-2</v>
      </c>
      <c r="AC95" s="30">
        <v>1.55E-2</v>
      </c>
      <c r="AD95" s="30">
        <v>8.9999999999999998E-4</v>
      </c>
      <c r="AE95" s="30">
        <v>0.1095</v>
      </c>
      <c r="AF95" s="25">
        <v>110.45</v>
      </c>
      <c r="AG95" s="25">
        <v>3734.24</v>
      </c>
      <c r="AH95" s="25">
        <v>530.66999999999996</v>
      </c>
      <c r="AI95" s="25">
        <v>115241.49</v>
      </c>
      <c r="AJ95" s="28">
        <v>263</v>
      </c>
      <c r="AK95" s="33">
        <v>32467</v>
      </c>
      <c r="AL95" s="33">
        <v>43669</v>
      </c>
      <c r="AM95" s="26">
        <v>42.9</v>
      </c>
      <c r="AN95" s="26">
        <v>33.06</v>
      </c>
      <c r="AO95" s="26">
        <v>39.4</v>
      </c>
      <c r="AP95" s="26">
        <v>5.7</v>
      </c>
      <c r="AQ95" s="25">
        <v>0</v>
      </c>
      <c r="AR95" s="27">
        <v>0.98150000000000004</v>
      </c>
      <c r="AS95" s="25">
        <v>1405.06</v>
      </c>
      <c r="AT95" s="25">
        <v>2077.6999999999998</v>
      </c>
      <c r="AU95" s="25">
        <v>4948.37</v>
      </c>
      <c r="AV95" s="25">
        <v>881.84</v>
      </c>
      <c r="AW95" s="25">
        <v>10.42</v>
      </c>
      <c r="AX95" s="25">
        <v>9323.4</v>
      </c>
      <c r="AY95" s="25">
        <v>4908.67</v>
      </c>
      <c r="AZ95" s="30">
        <v>0.54090000000000005</v>
      </c>
      <c r="BA95" s="25">
        <v>3659.58</v>
      </c>
      <c r="BB95" s="30">
        <v>0.40329999999999999</v>
      </c>
      <c r="BC95" s="25">
        <v>506.56</v>
      </c>
      <c r="BD95" s="30">
        <v>5.5800000000000002E-2</v>
      </c>
      <c r="BE95" s="25">
        <v>9074.7999999999993</v>
      </c>
      <c r="BF95" s="25">
        <v>3782.5</v>
      </c>
      <c r="BG95" s="30">
        <v>1.1791</v>
      </c>
      <c r="BH95" s="30">
        <v>0.56520000000000004</v>
      </c>
      <c r="BI95" s="30">
        <v>0.22670000000000001</v>
      </c>
      <c r="BJ95" s="30">
        <v>9.7299999999999998E-2</v>
      </c>
      <c r="BK95" s="30">
        <v>4.9000000000000002E-2</v>
      </c>
      <c r="BL95" s="30">
        <v>6.1800000000000001E-2</v>
      </c>
    </row>
    <row r="96" spans="1:64" ht="15" x14ac:dyDescent="0.25">
      <c r="A96" s="28" t="s">
        <v>359</v>
      </c>
      <c r="B96" s="28">
        <v>47183</v>
      </c>
      <c r="C96" s="28">
        <v>75</v>
      </c>
      <c r="D96" s="29">
        <v>43.11</v>
      </c>
      <c r="E96" s="29">
        <v>3232.9</v>
      </c>
      <c r="F96" s="29">
        <v>3144</v>
      </c>
      <c r="G96" s="30">
        <v>9.2999999999999992E-3</v>
      </c>
      <c r="H96" s="30">
        <v>0</v>
      </c>
      <c r="I96" s="30">
        <v>5.8999999999999999E-3</v>
      </c>
      <c r="J96" s="30">
        <v>8.0000000000000004E-4</v>
      </c>
      <c r="K96" s="30">
        <v>1.46E-2</v>
      </c>
      <c r="L96" s="30">
        <v>0.95630000000000004</v>
      </c>
      <c r="M96" s="30">
        <v>1.3100000000000001E-2</v>
      </c>
      <c r="N96" s="30">
        <v>0.1762</v>
      </c>
      <c r="O96" s="30">
        <v>5.1000000000000004E-3</v>
      </c>
      <c r="P96" s="30">
        <v>0.10390000000000001</v>
      </c>
      <c r="Q96" s="29">
        <v>131.97</v>
      </c>
      <c r="R96" s="25">
        <v>58113.37</v>
      </c>
      <c r="S96" s="30">
        <v>0.18540000000000001</v>
      </c>
      <c r="T96" s="30">
        <v>0.2049</v>
      </c>
      <c r="U96" s="30">
        <v>0.60980000000000001</v>
      </c>
      <c r="V96" s="26">
        <v>20.36</v>
      </c>
      <c r="W96" s="29">
        <v>13</v>
      </c>
      <c r="X96" s="25">
        <v>82860.23</v>
      </c>
      <c r="Y96" s="26">
        <v>245.74</v>
      </c>
      <c r="Z96" s="25">
        <v>206230.59</v>
      </c>
      <c r="AA96" s="30">
        <v>0.84370000000000001</v>
      </c>
      <c r="AB96" s="30">
        <v>0.1308</v>
      </c>
      <c r="AC96" s="30">
        <v>2.29E-2</v>
      </c>
      <c r="AD96" s="30">
        <v>2.5000000000000001E-3</v>
      </c>
      <c r="AE96" s="30">
        <v>0.15629999999999999</v>
      </c>
      <c r="AF96" s="25">
        <v>206.23</v>
      </c>
      <c r="AG96" s="25">
        <v>6653.16</v>
      </c>
      <c r="AH96" s="25">
        <v>748.39</v>
      </c>
      <c r="AI96" s="25">
        <v>219930.57</v>
      </c>
      <c r="AJ96" s="28">
        <v>543</v>
      </c>
      <c r="AK96" s="33">
        <v>38896</v>
      </c>
      <c r="AL96" s="33">
        <v>61896</v>
      </c>
      <c r="AM96" s="26">
        <v>70.38</v>
      </c>
      <c r="AN96" s="26">
        <v>30.33</v>
      </c>
      <c r="AO96" s="26">
        <v>37.29</v>
      </c>
      <c r="AP96" s="26">
        <v>4.5</v>
      </c>
      <c r="AQ96" s="25">
        <v>0</v>
      </c>
      <c r="AR96" s="27">
        <v>0.90859999999999996</v>
      </c>
      <c r="AS96" s="25">
        <v>1230.9100000000001</v>
      </c>
      <c r="AT96" s="25">
        <v>2184.94</v>
      </c>
      <c r="AU96" s="25">
        <v>5782.56</v>
      </c>
      <c r="AV96" s="25">
        <v>776.13</v>
      </c>
      <c r="AW96" s="25">
        <v>49.27</v>
      </c>
      <c r="AX96" s="25">
        <v>10023.82</v>
      </c>
      <c r="AY96" s="25">
        <v>3115.57</v>
      </c>
      <c r="AZ96" s="30">
        <v>0.31440000000000001</v>
      </c>
      <c r="BA96" s="25">
        <v>6141</v>
      </c>
      <c r="BB96" s="30">
        <v>0.61970000000000003</v>
      </c>
      <c r="BC96" s="25">
        <v>652.70000000000005</v>
      </c>
      <c r="BD96" s="30">
        <v>6.59E-2</v>
      </c>
      <c r="BE96" s="25">
        <v>9909.26</v>
      </c>
      <c r="BF96" s="25">
        <v>1486.1</v>
      </c>
      <c r="BG96" s="30">
        <v>0.23580000000000001</v>
      </c>
      <c r="BH96" s="30">
        <v>0.58109999999999995</v>
      </c>
      <c r="BI96" s="30">
        <v>0.2442</v>
      </c>
      <c r="BJ96" s="30">
        <v>0.1187</v>
      </c>
      <c r="BK96" s="30">
        <v>3.3599999999999998E-2</v>
      </c>
      <c r="BL96" s="30">
        <v>2.24E-2</v>
      </c>
    </row>
    <row r="97" spans="1:64" ht="15" x14ac:dyDescent="0.25">
      <c r="A97" s="28" t="s">
        <v>360</v>
      </c>
      <c r="B97" s="28">
        <v>45294</v>
      </c>
      <c r="C97" s="28">
        <v>31</v>
      </c>
      <c r="D97" s="29">
        <v>45.85</v>
      </c>
      <c r="E97" s="29">
        <v>1421.29</v>
      </c>
      <c r="F97" s="29">
        <v>1442</v>
      </c>
      <c r="G97" s="30">
        <v>1.8E-3</v>
      </c>
      <c r="H97" s="30">
        <v>0</v>
      </c>
      <c r="I97" s="30">
        <v>6.1000000000000004E-3</v>
      </c>
      <c r="J97" s="30">
        <v>0</v>
      </c>
      <c r="K97" s="30">
        <v>1.35E-2</v>
      </c>
      <c r="L97" s="30">
        <v>0.95889999999999997</v>
      </c>
      <c r="M97" s="30">
        <v>1.9699999999999999E-2</v>
      </c>
      <c r="N97" s="30">
        <v>0.47160000000000002</v>
      </c>
      <c r="O97" s="30">
        <v>0</v>
      </c>
      <c r="P97" s="30">
        <v>0.1421</v>
      </c>
      <c r="Q97" s="29">
        <v>61</v>
      </c>
      <c r="R97" s="25">
        <v>49311.87</v>
      </c>
      <c r="S97" s="30">
        <v>0.18890000000000001</v>
      </c>
      <c r="T97" s="30">
        <v>0.21110000000000001</v>
      </c>
      <c r="U97" s="30">
        <v>0.6</v>
      </c>
      <c r="V97" s="26">
        <v>19.11</v>
      </c>
      <c r="W97" s="29">
        <v>13</v>
      </c>
      <c r="X97" s="25">
        <v>66763.62</v>
      </c>
      <c r="Y97" s="26">
        <v>102.71</v>
      </c>
      <c r="Z97" s="25">
        <v>80374.37</v>
      </c>
      <c r="AA97" s="30">
        <v>0.84299999999999997</v>
      </c>
      <c r="AB97" s="30">
        <v>6.0699999999999997E-2</v>
      </c>
      <c r="AC97" s="30">
        <v>9.5299999999999996E-2</v>
      </c>
      <c r="AD97" s="30">
        <v>1E-3</v>
      </c>
      <c r="AE97" s="30">
        <v>0.157</v>
      </c>
      <c r="AF97" s="25">
        <v>80.37</v>
      </c>
      <c r="AG97" s="25">
        <v>1779.07</v>
      </c>
      <c r="AH97" s="25">
        <v>245.41</v>
      </c>
      <c r="AI97" s="25">
        <v>71319.45</v>
      </c>
      <c r="AJ97" s="28">
        <v>45</v>
      </c>
      <c r="AK97" s="33">
        <v>28247</v>
      </c>
      <c r="AL97" s="33">
        <v>42760</v>
      </c>
      <c r="AM97" s="26">
        <v>23.4</v>
      </c>
      <c r="AN97" s="26">
        <v>22</v>
      </c>
      <c r="AO97" s="26">
        <v>22</v>
      </c>
      <c r="AP97" s="26">
        <v>4.5</v>
      </c>
      <c r="AQ97" s="25">
        <v>0</v>
      </c>
      <c r="AR97" s="27">
        <v>0.62490000000000001</v>
      </c>
      <c r="AS97" s="25">
        <v>1147.1199999999999</v>
      </c>
      <c r="AT97" s="25">
        <v>1624.29</v>
      </c>
      <c r="AU97" s="25">
        <v>5045.3</v>
      </c>
      <c r="AV97" s="25">
        <v>743.42</v>
      </c>
      <c r="AW97" s="25">
        <v>433.54</v>
      </c>
      <c r="AX97" s="25">
        <v>8993.67</v>
      </c>
      <c r="AY97" s="25">
        <v>5753.84</v>
      </c>
      <c r="AZ97" s="30">
        <v>0.64200000000000002</v>
      </c>
      <c r="BA97" s="25">
        <v>2181.37</v>
      </c>
      <c r="BB97" s="30">
        <v>0.24340000000000001</v>
      </c>
      <c r="BC97" s="25">
        <v>1027.56</v>
      </c>
      <c r="BD97" s="30">
        <v>0.11459999999999999</v>
      </c>
      <c r="BE97" s="25">
        <v>8962.7800000000007</v>
      </c>
      <c r="BF97" s="25">
        <v>6195.77</v>
      </c>
      <c r="BG97" s="30">
        <v>2.4946000000000002</v>
      </c>
      <c r="BH97" s="30">
        <v>0.59230000000000005</v>
      </c>
      <c r="BI97" s="30">
        <v>0.2364</v>
      </c>
      <c r="BJ97" s="30">
        <v>0.1313</v>
      </c>
      <c r="BK97" s="30">
        <v>2.8500000000000001E-2</v>
      </c>
      <c r="BL97" s="30">
        <v>1.1599999999999999E-2</v>
      </c>
    </row>
    <row r="98" spans="1:64" ht="15" x14ac:dyDescent="0.25">
      <c r="A98" s="28" t="s">
        <v>361</v>
      </c>
      <c r="B98" s="28">
        <v>43745</v>
      </c>
      <c r="C98" s="28">
        <v>25</v>
      </c>
      <c r="D98" s="29">
        <v>132.47999999999999</v>
      </c>
      <c r="E98" s="29">
        <v>3311.89</v>
      </c>
      <c r="F98" s="29">
        <v>2919</v>
      </c>
      <c r="G98" s="30">
        <v>7.4999999999999997E-3</v>
      </c>
      <c r="H98" s="30">
        <v>0</v>
      </c>
      <c r="I98" s="30">
        <v>6.6900000000000001E-2</v>
      </c>
      <c r="J98" s="30">
        <v>3.8E-3</v>
      </c>
      <c r="K98" s="30">
        <v>2.76E-2</v>
      </c>
      <c r="L98" s="30">
        <v>0.7762</v>
      </c>
      <c r="M98" s="30">
        <v>0.11799999999999999</v>
      </c>
      <c r="N98" s="30">
        <v>0.60189999999999999</v>
      </c>
      <c r="O98" s="30">
        <v>0</v>
      </c>
      <c r="P98" s="30">
        <v>9.5100000000000004E-2</v>
      </c>
      <c r="Q98" s="29">
        <v>138.47</v>
      </c>
      <c r="R98" s="25">
        <v>53521.72</v>
      </c>
      <c r="S98" s="30">
        <v>0.1633</v>
      </c>
      <c r="T98" s="30">
        <v>0.17349999999999999</v>
      </c>
      <c r="U98" s="30">
        <v>0.6633</v>
      </c>
      <c r="V98" s="26">
        <v>17.510000000000002</v>
      </c>
      <c r="W98" s="29">
        <v>13.95</v>
      </c>
      <c r="X98" s="25">
        <v>87703.6</v>
      </c>
      <c r="Y98" s="26">
        <v>228.09</v>
      </c>
      <c r="Z98" s="25">
        <v>122442.11</v>
      </c>
      <c r="AA98" s="30">
        <v>0.63590000000000002</v>
      </c>
      <c r="AB98" s="30">
        <v>0.3095</v>
      </c>
      <c r="AC98" s="30">
        <v>5.1200000000000002E-2</v>
      </c>
      <c r="AD98" s="30">
        <v>3.3999999999999998E-3</v>
      </c>
      <c r="AE98" s="30">
        <v>0.36459999999999998</v>
      </c>
      <c r="AF98" s="25">
        <v>122.44</v>
      </c>
      <c r="AG98" s="25">
        <v>3652.32</v>
      </c>
      <c r="AH98" s="25">
        <v>449.31</v>
      </c>
      <c r="AI98" s="25">
        <v>137116.23000000001</v>
      </c>
      <c r="AJ98" s="28">
        <v>377</v>
      </c>
      <c r="AK98" s="33">
        <v>25947</v>
      </c>
      <c r="AL98" s="33">
        <v>39460</v>
      </c>
      <c r="AM98" s="26">
        <v>47.9</v>
      </c>
      <c r="AN98" s="26">
        <v>27.64</v>
      </c>
      <c r="AO98" s="26">
        <v>31.13</v>
      </c>
      <c r="AP98" s="26">
        <v>3.5</v>
      </c>
      <c r="AQ98" s="25">
        <v>0</v>
      </c>
      <c r="AR98" s="27">
        <v>0.82120000000000004</v>
      </c>
      <c r="AS98" s="25">
        <v>1187</v>
      </c>
      <c r="AT98" s="25">
        <v>1701.47</v>
      </c>
      <c r="AU98" s="25">
        <v>5565.74</v>
      </c>
      <c r="AV98" s="25">
        <v>1131.68</v>
      </c>
      <c r="AW98" s="25">
        <v>273.22000000000003</v>
      </c>
      <c r="AX98" s="25">
        <v>9859.11</v>
      </c>
      <c r="AY98" s="25">
        <v>4915.95</v>
      </c>
      <c r="AZ98" s="30">
        <v>0.48699999999999999</v>
      </c>
      <c r="BA98" s="25">
        <v>3867.99</v>
      </c>
      <c r="BB98" s="30">
        <v>0.3831</v>
      </c>
      <c r="BC98" s="25">
        <v>1311.35</v>
      </c>
      <c r="BD98" s="30">
        <v>0.12989999999999999</v>
      </c>
      <c r="BE98" s="25">
        <v>10095.290000000001</v>
      </c>
      <c r="BF98" s="25">
        <v>2525.8200000000002</v>
      </c>
      <c r="BG98" s="30">
        <v>0.80230000000000001</v>
      </c>
      <c r="BH98" s="30">
        <v>0.52929999999999999</v>
      </c>
      <c r="BI98" s="30">
        <v>0.22309999999999999</v>
      </c>
      <c r="BJ98" s="30">
        <v>0.21240000000000001</v>
      </c>
      <c r="BK98" s="30">
        <v>1.72E-2</v>
      </c>
      <c r="BL98" s="30">
        <v>1.7899999999999999E-2</v>
      </c>
    </row>
    <row r="99" spans="1:64" ht="15" x14ac:dyDescent="0.25">
      <c r="A99" s="28" t="s">
        <v>362</v>
      </c>
      <c r="B99" s="28">
        <v>50534</v>
      </c>
      <c r="C99" s="28">
        <v>30</v>
      </c>
      <c r="D99" s="29">
        <v>48.13</v>
      </c>
      <c r="E99" s="29">
        <v>1443.99</v>
      </c>
      <c r="F99" s="29">
        <v>1454</v>
      </c>
      <c r="G99" s="30">
        <v>5.4999999999999997E-3</v>
      </c>
      <c r="H99" s="30">
        <v>0</v>
      </c>
      <c r="I99" s="30">
        <v>4.7999999999999996E-3</v>
      </c>
      <c r="J99" s="30">
        <v>3.3999999999999998E-3</v>
      </c>
      <c r="K99" s="30">
        <v>1.7899999999999999E-2</v>
      </c>
      <c r="L99" s="30">
        <v>0.95620000000000005</v>
      </c>
      <c r="M99" s="30">
        <v>1.2200000000000001E-2</v>
      </c>
      <c r="N99" s="30">
        <v>0.29020000000000001</v>
      </c>
      <c r="O99" s="30">
        <v>0</v>
      </c>
      <c r="P99" s="30">
        <v>8.0199999999999994E-2</v>
      </c>
      <c r="Q99" s="29">
        <v>52</v>
      </c>
      <c r="R99" s="25">
        <v>53159.49</v>
      </c>
      <c r="S99" s="30">
        <v>0.50649999999999995</v>
      </c>
      <c r="T99" s="30">
        <v>0.1429</v>
      </c>
      <c r="U99" s="30">
        <v>0.35060000000000002</v>
      </c>
      <c r="V99" s="26">
        <v>23.69</v>
      </c>
      <c r="W99" s="29">
        <v>12</v>
      </c>
      <c r="X99" s="25">
        <v>57898.33</v>
      </c>
      <c r="Y99" s="26">
        <v>115.81</v>
      </c>
      <c r="Z99" s="25">
        <v>131191.41</v>
      </c>
      <c r="AA99" s="30">
        <v>0.8831</v>
      </c>
      <c r="AB99" s="30">
        <v>6.2600000000000003E-2</v>
      </c>
      <c r="AC99" s="30">
        <v>5.2299999999999999E-2</v>
      </c>
      <c r="AD99" s="30">
        <v>2E-3</v>
      </c>
      <c r="AE99" s="30">
        <v>0.1174</v>
      </c>
      <c r="AF99" s="25">
        <v>131.19</v>
      </c>
      <c r="AG99" s="25">
        <v>3056.29</v>
      </c>
      <c r="AH99" s="25">
        <v>365.5</v>
      </c>
      <c r="AI99" s="25">
        <v>132292.09</v>
      </c>
      <c r="AJ99" s="28">
        <v>353</v>
      </c>
      <c r="AK99" s="33">
        <v>32955</v>
      </c>
      <c r="AL99" s="33">
        <v>47017</v>
      </c>
      <c r="AM99" s="26">
        <v>41.6</v>
      </c>
      <c r="AN99" s="26">
        <v>22</v>
      </c>
      <c r="AO99" s="26">
        <v>25.68</v>
      </c>
      <c r="AP99" s="26">
        <v>4.2</v>
      </c>
      <c r="AQ99" s="25">
        <v>1130.95</v>
      </c>
      <c r="AR99" s="27">
        <v>1.1140000000000001</v>
      </c>
      <c r="AS99" s="25">
        <v>1168.78</v>
      </c>
      <c r="AT99" s="25">
        <v>1488.6</v>
      </c>
      <c r="AU99" s="25">
        <v>4683.43</v>
      </c>
      <c r="AV99" s="25">
        <v>672.21</v>
      </c>
      <c r="AW99" s="25">
        <v>18.399999999999999</v>
      </c>
      <c r="AX99" s="25">
        <v>8031.41</v>
      </c>
      <c r="AY99" s="25">
        <v>3743.86</v>
      </c>
      <c r="AZ99" s="30">
        <v>0.45340000000000003</v>
      </c>
      <c r="BA99" s="25">
        <v>3624.28</v>
      </c>
      <c r="BB99" s="30">
        <v>0.43890000000000001</v>
      </c>
      <c r="BC99" s="25">
        <v>888.77</v>
      </c>
      <c r="BD99" s="30">
        <v>0.1076</v>
      </c>
      <c r="BE99" s="25">
        <v>8256.91</v>
      </c>
      <c r="BF99" s="25">
        <v>3400.83</v>
      </c>
      <c r="BG99" s="30">
        <v>0.89449999999999996</v>
      </c>
      <c r="BH99" s="30">
        <v>0.57899999999999996</v>
      </c>
      <c r="BI99" s="30">
        <v>0.2291</v>
      </c>
      <c r="BJ99" s="30">
        <v>0.12470000000000001</v>
      </c>
      <c r="BK99" s="30">
        <v>4.4499999999999998E-2</v>
      </c>
      <c r="BL99" s="30">
        <v>2.2700000000000001E-2</v>
      </c>
    </row>
    <row r="100" spans="1:64" ht="15" x14ac:dyDescent="0.25">
      <c r="A100" s="28" t="s">
        <v>363</v>
      </c>
      <c r="B100" s="28">
        <v>43752</v>
      </c>
      <c r="C100" s="28">
        <v>91</v>
      </c>
      <c r="D100" s="29">
        <v>461.17</v>
      </c>
      <c r="E100" s="29">
        <v>41966.33</v>
      </c>
      <c r="F100" s="29">
        <v>32009</v>
      </c>
      <c r="G100" s="30">
        <v>9.5999999999999992E-3</v>
      </c>
      <c r="H100" s="30">
        <v>1E-4</v>
      </c>
      <c r="I100" s="30">
        <v>0.66900000000000004</v>
      </c>
      <c r="J100" s="30">
        <v>8.0000000000000004E-4</v>
      </c>
      <c r="K100" s="30">
        <v>2.5899999999999999E-2</v>
      </c>
      <c r="L100" s="30">
        <v>0.24210000000000001</v>
      </c>
      <c r="M100" s="30">
        <v>5.2499999999999998E-2</v>
      </c>
      <c r="N100" s="30">
        <v>0.69699999999999995</v>
      </c>
      <c r="O100" s="30">
        <v>3.7400000000000003E-2</v>
      </c>
      <c r="P100" s="30">
        <v>0.15620000000000001</v>
      </c>
      <c r="Q100" s="29">
        <v>1352.87</v>
      </c>
      <c r="R100" s="25">
        <v>64638.35</v>
      </c>
      <c r="S100" s="30">
        <v>0.10929999999999999</v>
      </c>
      <c r="T100" s="30">
        <v>0.16089999999999999</v>
      </c>
      <c r="U100" s="30">
        <v>0.7298</v>
      </c>
      <c r="V100" s="26">
        <v>18.59</v>
      </c>
      <c r="W100" s="29">
        <v>184.5</v>
      </c>
      <c r="X100" s="25">
        <v>93079.05</v>
      </c>
      <c r="Y100" s="26">
        <v>227.19</v>
      </c>
      <c r="Z100" s="25">
        <v>156810.97</v>
      </c>
      <c r="AA100" s="30">
        <v>0.62109999999999999</v>
      </c>
      <c r="AB100" s="30">
        <v>0.33510000000000001</v>
      </c>
      <c r="AC100" s="30">
        <v>4.1300000000000003E-2</v>
      </c>
      <c r="AD100" s="30">
        <v>2.5000000000000001E-3</v>
      </c>
      <c r="AE100" s="30">
        <v>0.37990000000000002</v>
      </c>
      <c r="AF100" s="25">
        <v>156.81</v>
      </c>
      <c r="AG100" s="25">
        <v>6690.83</v>
      </c>
      <c r="AH100" s="25">
        <v>597.78</v>
      </c>
      <c r="AI100" s="25">
        <v>164735.92000000001</v>
      </c>
      <c r="AJ100" s="28">
        <v>463</v>
      </c>
      <c r="AK100" s="33">
        <v>27186</v>
      </c>
      <c r="AL100" s="33">
        <v>49669</v>
      </c>
      <c r="AM100" s="26">
        <v>63.64</v>
      </c>
      <c r="AN100" s="26">
        <v>38.65</v>
      </c>
      <c r="AO100" s="26">
        <v>47.38</v>
      </c>
      <c r="AP100" s="26">
        <v>4.1900000000000004</v>
      </c>
      <c r="AQ100" s="25">
        <v>0</v>
      </c>
      <c r="AR100" s="27">
        <v>1.0589</v>
      </c>
      <c r="AS100" s="25">
        <v>1581.83</v>
      </c>
      <c r="AT100" s="25">
        <v>3035.26</v>
      </c>
      <c r="AU100" s="25">
        <v>6944.77</v>
      </c>
      <c r="AV100" s="25">
        <v>1425.24</v>
      </c>
      <c r="AW100" s="25">
        <v>1080.33</v>
      </c>
      <c r="AX100" s="25">
        <v>14067.42</v>
      </c>
      <c r="AY100" s="25">
        <v>4260.72</v>
      </c>
      <c r="AZ100" s="30">
        <v>0.29260000000000003</v>
      </c>
      <c r="BA100" s="25">
        <v>7874.26</v>
      </c>
      <c r="BB100" s="30">
        <v>0.54069999999999996</v>
      </c>
      <c r="BC100" s="25">
        <v>2429.06</v>
      </c>
      <c r="BD100" s="30">
        <v>0.1668</v>
      </c>
      <c r="BE100" s="25">
        <v>14564.03</v>
      </c>
      <c r="BF100" s="25">
        <v>2097.5300000000002</v>
      </c>
      <c r="BG100" s="30">
        <v>0.40210000000000001</v>
      </c>
      <c r="BH100" s="30">
        <v>0.38090000000000002</v>
      </c>
      <c r="BI100" s="30">
        <v>0.1246</v>
      </c>
      <c r="BJ100" s="30">
        <v>0.45950000000000002</v>
      </c>
      <c r="BK100" s="30">
        <v>1.8100000000000002E-2</v>
      </c>
      <c r="BL100" s="30">
        <v>1.6899999999999998E-2</v>
      </c>
    </row>
    <row r="101" spans="1:64" ht="15" x14ac:dyDescent="0.25">
      <c r="A101" s="28" t="s">
        <v>364</v>
      </c>
      <c r="B101" s="28">
        <v>43760</v>
      </c>
      <c r="C101" s="28">
        <v>41</v>
      </c>
      <c r="D101" s="29">
        <v>55.47</v>
      </c>
      <c r="E101" s="29">
        <v>2274.23</v>
      </c>
      <c r="F101" s="29">
        <v>2182</v>
      </c>
      <c r="G101" s="30">
        <v>8.3999999999999995E-3</v>
      </c>
      <c r="H101" s="30">
        <v>5.0000000000000001E-4</v>
      </c>
      <c r="I101" s="30">
        <v>1.0699999999999999E-2</v>
      </c>
      <c r="J101" s="30">
        <v>2.3E-3</v>
      </c>
      <c r="K101" s="30">
        <v>1.0500000000000001E-2</v>
      </c>
      <c r="L101" s="30">
        <v>0.93540000000000001</v>
      </c>
      <c r="M101" s="30">
        <v>3.2199999999999999E-2</v>
      </c>
      <c r="N101" s="30">
        <v>0.52800000000000002</v>
      </c>
      <c r="O101" s="30">
        <v>0</v>
      </c>
      <c r="P101" s="30">
        <v>0.15140000000000001</v>
      </c>
      <c r="Q101" s="29">
        <v>98.98</v>
      </c>
      <c r="R101" s="25">
        <v>53378.52</v>
      </c>
      <c r="S101" s="30">
        <v>0.35799999999999998</v>
      </c>
      <c r="T101" s="30">
        <v>0.1852</v>
      </c>
      <c r="U101" s="30">
        <v>0.45679999999999998</v>
      </c>
      <c r="V101" s="26">
        <v>17.82</v>
      </c>
      <c r="W101" s="29">
        <v>19</v>
      </c>
      <c r="X101" s="25">
        <v>68311.53</v>
      </c>
      <c r="Y101" s="26">
        <v>113.31</v>
      </c>
      <c r="Z101" s="25">
        <v>113820.11</v>
      </c>
      <c r="AA101" s="30">
        <v>0.72519999999999996</v>
      </c>
      <c r="AB101" s="30">
        <v>0.2291</v>
      </c>
      <c r="AC101" s="30">
        <v>4.4499999999999998E-2</v>
      </c>
      <c r="AD101" s="30">
        <v>1.1999999999999999E-3</v>
      </c>
      <c r="AE101" s="30">
        <v>0.2752</v>
      </c>
      <c r="AF101" s="25">
        <v>113.82</v>
      </c>
      <c r="AG101" s="25">
        <v>4167.16</v>
      </c>
      <c r="AH101" s="25">
        <v>518</v>
      </c>
      <c r="AI101" s="25">
        <v>116838.56</v>
      </c>
      <c r="AJ101" s="28">
        <v>272</v>
      </c>
      <c r="AK101" s="33">
        <v>26283</v>
      </c>
      <c r="AL101" s="33">
        <v>40005</v>
      </c>
      <c r="AM101" s="26">
        <v>53.59</v>
      </c>
      <c r="AN101" s="26">
        <v>34.07</v>
      </c>
      <c r="AO101" s="26">
        <v>41.27</v>
      </c>
      <c r="AP101" s="26">
        <v>3</v>
      </c>
      <c r="AQ101" s="25">
        <v>627.92999999999995</v>
      </c>
      <c r="AR101" s="27">
        <v>1.5485</v>
      </c>
      <c r="AS101" s="25">
        <v>1223.53</v>
      </c>
      <c r="AT101" s="25">
        <v>1561.26</v>
      </c>
      <c r="AU101" s="25">
        <v>5684.69</v>
      </c>
      <c r="AV101" s="25">
        <v>1885.66</v>
      </c>
      <c r="AW101" s="25">
        <v>537.69000000000005</v>
      </c>
      <c r="AX101" s="25">
        <v>10892.83</v>
      </c>
      <c r="AY101" s="25">
        <v>4667.6400000000003</v>
      </c>
      <c r="AZ101" s="30">
        <v>0.43959999999999999</v>
      </c>
      <c r="BA101" s="25">
        <v>4570.08</v>
      </c>
      <c r="BB101" s="30">
        <v>0.43049999999999999</v>
      </c>
      <c r="BC101" s="25">
        <v>1379.2</v>
      </c>
      <c r="BD101" s="30">
        <v>0.12989999999999999</v>
      </c>
      <c r="BE101" s="25">
        <v>10616.92</v>
      </c>
      <c r="BF101" s="25">
        <v>3938.06</v>
      </c>
      <c r="BG101" s="30">
        <v>1.4387000000000001</v>
      </c>
      <c r="BH101" s="30">
        <v>0.61450000000000005</v>
      </c>
      <c r="BI101" s="30">
        <v>0.2024</v>
      </c>
      <c r="BJ101" s="30">
        <v>0.1205</v>
      </c>
      <c r="BK101" s="30">
        <v>3.61E-2</v>
      </c>
      <c r="BL101" s="30">
        <v>2.6499999999999999E-2</v>
      </c>
    </row>
    <row r="102" spans="1:64" ht="15" x14ac:dyDescent="0.25">
      <c r="A102" s="28" t="s">
        <v>365</v>
      </c>
      <c r="B102" s="28">
        <v>46284</v>
      </c>
      <c r="C102" s="28">
        <v>38</v>
      </c>
      <c r="D102" s="29">
        <v>56.32</v>
      </c>
      <c r="E102" s="29">
        <v>2140.3200000000002</v>
      </c>
      <c r="F102" s="29">
        <v>2204</v>
      </c>
      <c r="G102" s="30">
        <v>7.6E-3</v>
      </c>
      <c r="H102" s="30">
        <v>2.0000000000000001E-4</v>
      </c>
      <c r="I102" s="30">
        <v>3.5999999999999997E-2</v>
      </c>
      <c r="J102" s="30">
        <v>8.9999999999999998E-4</v>
      </c>
      <c r="K102" s="30">
        <v>1.2800000000000001E-2</v>
      </c>
      <c r="L102" s="30">
        <v>0.90869999999999995</v>
      </c>
      <c r="M102" s="30">
        <v>3.3799999999999997E-2</v>
      </c>
      <c r="N102" s="30">
        <v>0.3367</v>
      </c>
      <c r="O102" s="30">
        <v>0</v>
      </c>
      <c r="P102" s="30">
        <v>0.1114</v>
      </c>
      <c r="Q102" s="29">
        <v>110.53</v>
      </c>
      <c r="R102" s="25">
        <v>63181.71</v>
      </c>
      <c r="S102" s="30">
        <v>0.1037</v>
      </c>
      <c r="T102" s="30">
        <v>0.11849999999999999</v>
      </c>
      <c r="U102" s="30">
        <v>0.77780000000000005</v>
      </c>
      <c r="V102" s="26">
        <v>19.16</v>
      </c>
      <c r="W102" s="29">
        <v>14</v>
      </c>
      <c r="X102" s="25">
        <v>60825.64</v>
      </c>
      <c r="Y102" s="26">
        <v>146.16</v>
      </c>
      <c r="Z102" s="25">
        <v>158941.4</v>
      </c>
      <c r="AA102" s="30">
        <v>0.55910000000000004</v>
      </c>
      <c r="AB102" s="30">
        <v>0.40699999999999997</v>
      </c>
      <c r="AC102" s="30">
        <v>3.2899999999999999E-2</v>
      </c>
      <c r="AD102" s="30">
        <v>1E-3</v>
      </c>
      <c r="AE102" s="30">
        <v>0.44130000000000003</v>
      </c>
      <c r="AF102" s="25">
        <v>158.94</v>
      </c>
      <c r="AG102" s="25">
        <v>4667.57</v>
      </c>
      <c r="AH102" s="25">
        <v>405.59</v>
      </c>
      <c r="AI102" s="25">
        <v>172497.51</v>
      </c>
      <c r="AJ102" s="28">
        <v>478</v>
      </c>
      <c r="AK102" s="33">
        <v>33090</v>
      </c>
      <c r="AL102" s="33">
        <v>50776</v>
      </c>
      <c r="AM102" s="26">
        <v>40.79</v>
      </c>
      <c r="AN102" s="26">
        <v>29.43</v>
      </c>
      <c r="AO102" s="26">
        <v>28.33</v>
      </c>
      <c r="AP102" s="26">
        <v>6.6</v>
      </c>
      <c r="AQ102" s="25">
        <v>0</v>
      </c>
      <c r="AR102" s="27">
        <v>0.76680000000000004</v>
      </c>
      <c r="AS102" s="25">
        <v>1030.67</v>
      </c>
      <c r="AT102" s="25">
        <v>1528.6</v>
      </c>
      <c r="AU102" s="25">
        <v>5166.96</v>
      </c>
      <c r="AV102" s="25">
        <v>789.38</v>
      </c>
      <c r="AW102" s="25">
        <v>112.2</v>
      </c>
      <c r="AX102" s="25">
        <v>8627.82</v>
      </c>
      <c r="AY102" s="25">
        <v>3310.28</v>
      </c>
      <c r="AZ102" s="30">
        <v>0.378</v>
      </c>
      <c r="BA102" s="25">
        <v>4780.0600000000004</v>
      </c>
      <c r="BB102" s="30">
        <v>0.54590000000000005</v>
      </c>
      <c r="BC102" s="25">
        <v>665.87</v>
      </c>
      <c r="BD102" s="30">
        <v>7.5999999999999998E-2</v>
      </c>
      <c r="BE102" s="25">
        <v>8756.2000000000007</v>
      </c>
      <c r="BF102" s="25">
        <v>2764.81</v>
      </c>
      <c r="BG102" s="30">
        <v>0.71</v>
      </c>
      <c r="BH102" s="30">
        <v>0.58730000000000004</v>
      </c>
      <c r="BI102" s="30">
        <v>0.21970000000000001</v>
      </c>
      <c r="BJ102" s="30">
        <v>0.1457</v>
      </c>
      <c r="BK102" s="30">
        <v>3.0200000000000001E-2</v>
      </c>
      <c r="BL102" s="30">
        <v>1.7100000000000001E-2</v>
      </c>
    </row>
    <row r="103" spans="1:64" ht="15" x14ac:dyDescent="0.25">
      <c r="A103" s="28" t="s">
        <v>366</v>
      </c>
      <c r="B103" s="28">
        <v>49601</v>
      </c>
      <c r="C103" s="28">
        <v>22</v>
      </c>
      <c r="D103" s="29">
        <v>23.66</v>
      </c>
      <c r="E103" s="29">
        <v>520.48</v>
      </c>
      <c r="F103" s="29">
        <v>587</v>
      </c>
      <c r="G103" s="30">
        <v>1.6999999999999999E-3</v>
      </c>
      <c r="H103" s="30">
        <v>0</v>
      </c>
      <c r="I103" s="30">
        <v>3.0000000000000001E-3</v>
      </c>
      <c r="J103" s="30">
        <v>2.2000000000000001E-3</v>
      </c>
      <c r="K103" s="30">
        <v>8.8000000000000005E-3</v>
      </c>
      <c r="L103" s="30">
        <v>0.9798</v>
      </c>
      <c r="M103" s="30">
        <v>4.4999999999999997E-3</v>
      </c>
      <c r="N103" s="30">
        <v>0.186</v>
      </c>
      <c r="O103" s="30">
        <v>0</v>
      </c>
      <c r="P103" s="30">
        <v>0.11509999999999999</v>
      </c>
      <c r="Q103" s="29">
        <v>32.72</v>
      </c>
      <c r="R103" s="25">
        <v>46162.98</v>
      </c>
      <c r="S103" s="30">
        <v>0.26190000000000002</v>
      </c>
      <c r="T103" s="30">
        <v>0.1905</v>
      </c>
      <c r="U103" s="30">
        <v>0.54759999999999998</v>
      </c>
      <c r="V103" s="26">
        <v>15.74</v>
      </c>
      <c r="W103" s="29">
        <v>5</v>
      </c>
      <c r="X103" s="25">
        <v>78745.8</v>
      </c>
      <c r="Y103" s="26">
        <v>100.92</v>
      </c>
      <c r="Z103" s="25">
        <v>103560.77</v>
      </c>
      <c r="AA103" s="30">
        <v>0.75409999999999999</v>
      </c>
      <c r="AB103" s="30">
        <v>0.1865</v>
      </c>
      <c r="AC103" s="30">
        <v>5.8000000000000003E-2</v>
      </c>
      <c r="AD103" s="30">
        <v>1.4E-3</v>
      </c>
      <c r="AE103" s="30">
        <v>0.24709999999999999</v>
      </c>
      <c r="AF103" s="25">
        <v>103.56</v>
      </c>
      <c r="AG103" s="25">
        <v>2340.34</v>
      </c>
      <c r="AH103" s="25">
        <v>396.31</v>
      </c>
      <c r="AI103" s="25">
        <v>92506.98</v>
      </c>
      <c r="AJ103" s="28">
        <v>135</v>
      </c>
      <c r="AK103" s="33">
        <v>29159</v>
      </c>
      <c r="AL103" s="33">
        <v>42923</v>
      </c>
      <c r="AM103" s="26">
        <v>29.59</v>
      </c>
      <c r="AN103" s="26">
        <v>22</v>
      </c>
      <c r="AO103" s="26">
        <v>22.79</v>
      </c>
      <c r="AP103" s="26">
        <v>5.42</v>
      </c>
      <c r="AQ103" s="25">
        <v>0</v>
      </c>
      <c r="AR103" s="27">
        <v>0.55379999999999996</v>
      </c>
      <c r="AS103" s="25">
        <v>1242.49</v>
      </c>
      <c r="AT103" s="25">
        <v>1701.03</v>
      </c>
      <c r="AU103" s="25">
        <v>4456.22</v>
      </c>
      <c r="AV103" s="25">
        <v>882.44</v>
      </c>
      <c r="AW103" s="25">
        <v>327.72</v>
      </c>
      <c r="AX103" s="25">
        <v>8609.89</v>
      </c>
      <c r="AY103" s="25">
        <v>5447.38</v>
      </c>
      <c r="AZ103" s="30">
        <v>0.55369999999999997</v>
      </c>
      <c r="BA103" s="25">
        <v>3367.88</v>
      </c>
      <c r="BB103" s="30">
        <v>0.34239999999999998</v>
      </c>
      <c r="BC103" s="25">
        <v>1022</v>
      </c>
      <c r="BD103" s="30">
        <v>0.10390000000000001</v>
      </c>
      <c r="BE103" s="25">
        <v>9837.25</v>
      </c>
      <c r="BF103" s="25">
        <v>6182.56</v>
      </c>
      <c r="BG103" s="30">
        <v>1.9924999999999999</v>
      </c>
      <c r="BH103" s="30">
        <v>0.51980000000000004</v>
      </c>
      <c r="BI103" s="30">
        <v>0.1633</v>
      </c>
      <c r="BJ103" s="30">
        <v>0.26650000000000001</v>
      </c>
      <c r="BK103" s="30">
        <v>3.56E-2</v>
      </c>
      <c r="BL103" s="30">
        <v>1.4800000000000001E-2</v>
      </c>
    </row>
    <row r="104" spans="1:64" ht="15" x14ac:dyDescent="0.25">
      <c r="A104" s="28" t="s">
        <v>367</v>
      </c>
      <c r="B104" s="28">
        <v>43778</v>
      </c>
      <c r="C104" s="28">
        <v>72</v>
      </c>
      <c r="D104" s="29">
        <v>29.88</v>
      </c>
      <c r="E104" s="29">
        <v>2151.5700000000002</v>
      </c>
      <c r="F104" s="29">
        <v>2128</v>
      </c>
      <c r="G104" s="30">
        <v>1.5E-3</v>
      </c>
      <c r="H104" s="30">
        <v>0</v>
      </c>
      <c r="I104" s="30">
        <v>7.0000000000000001E-3</v>
      </c>
      <c r="J104" s="30">
        <v>5.0000000000000001E-4</v>
      </c>
      <c r="K104" s="30">
        <v>8.0999999999999996E-3</v>
      </c>
      <c r="L104" s="30">
        <v>0.95279999999999998</v>
      </c>
      <c r="M104" s="30">
        <v>3.0099999999999998E-2</v>
      </c>
      <c r="N104" s="30">
        <v>0.61</v>
      </c>
      <c r="O104" s="30">
        <v>0</v>
      </c>
      <c r="P104" s="30">
        <v>0.2132</v>
      </c>
      <c r="Q104" s="29">
        <v>102.5</v>
      </c>
      <c r="R104" s="25">
        <v>45784.92</v>
      </c>
      <c r="S104" s="30">
        <v>0.30819999999999997</v>
      </c>
      <c r="T104" s="30">
        <v>0.17119999999999999</v>
      </c>
      <c r="U104" s="30">
        <v>0.52049999999999996</v>
      </c>
      <c r="V104" s="26">
        <v>15.46</v>
      </c>
      <c r="W104" s="29">
        <v>12.6</v>
      </c>
      <c r="X104" s="25">
        <v>69848.25</v>
      </c>
      <c r="Y104" s="26">
        <v>164.4</v>
      </c>
      <c r="Z104" s="25">
        <v>69582.460000000006</v>
      </c>
      <c r="AA104" s="30">
        <v>0.77769999999999995</v>
      </c>
      <c r="AB104" s="30">
        <v>0.15040000000000001</v>
      </c>
      <c r="AC104" s="30">
        <v>7.0699999999999999E-2</v>
      </c>
      <c r="AD104" s="30">
        <v>1.1000000000000001E-3</v>
      </c>
      <c r="AE104" s="30">
        <v>0.22359999999999999</v>
      </c>
      <c r="AF104" s="25">
        <v>69.58</v>
      </c>
      <c r="AG104" s="25">
        <v>1772.62</v>
      </c>
      <c r="AH104" s="25">
        <v>244.42</v>
      </c>
      <c r="AI104" s="25">
        <v>68362.3</v>
      </c>
      <c r="AJ104" s="28">
        <v>39</v>
      </c>
      <c r="AK104" s="33">
        <v>23700</v>
      </c>
      <c r="AL104" s="33">
        <v>33254</v>
      </c>
      <c r="AM104" s="26">
        <v>30.5</v>
      </c>
      <c r="AN104" s="26">
        <v>25.02</v>
      </c>
      <c r="AO104" s="26">
        <v>25.43</v>
      </c>
      <c r="AP104" s="26">
        <v>4.2</v>
      </c>
      <c r="AQ104" s="25">
        <v>0</v>
      </c>
      <c r="AR104" s="27">
        <v>0.8931</v>
      </c>
      <c r="AS104" s="25">
        <v>1059.29</v>
      </c>
      <c r="AT104" s="25">
        <v>1764.96</v>
      </c>
      <c r="AU104" s="25">
        <v>5080.7</v>
      </c>
      <c r="AV104" s="25">
        <v>937.78</v>
      </c>
      <c r="AW104" s="25">
        <v>340.24</v>
      </c>
      <c r="AX104" s="25">
        <v>9182.98</v>
      </c>
      <c r="AY104" s="25">
        <v>5898.04</v>
      </c>
      <c r="AZ104" s="30">
        <v>0.65839999999999999</v>
      </c>
      <c r="BA104" s="25">
        <v>1992.39</v>
      </c>
      <c r="BB104" s="30">
        <v>0.22239999999999999</v>
      </c>
      <c r="BC104" s="25">
        <v>1068.1099999999999</v>
      </c>
      <c r="BD104" s="30">
        <v>0.1192</v>
      </c>
      <c r="BE104" s="25">
        <v>8958.5400000000009</v>
      </c>
      <c r="BF104" s="25">
        <v>6010.68</v>
      </c>
      <c r="BG104" s="30">
        <v>3.3574999999999999</v>
      </c>
      <c r="BH104" s="30">
        <v>0.56540000000000001</v>
      </c>
      <c r="BI104" s="30">
        <v>0.24890000000000001</v>
      </c>
      <c r="BJ104" s="30">
        <v>0.1482</v>
      </c>
      <c r="BK104" s="30">
        <v>2.86E-2</v>
      </c>
      <c r="BL104" s="30">
        <v>8.8000000000000005E-3</v>
      </c>
    </row>
    <row r="105" spans="1:64" ht="15" x14ac:dyDescent="0.25">
      <c r="A105" s="28" t="s">
        <v>368</v>
      </c>
      <c r="B105" s="28">
        <v>49411</v>
      </c>
      <c r="C105" s="28">
        <v>110</v>
      </c>
      <c r="D105" s="29">
        <v>16.07</v>
      </c>
      <c r="E105" s="29">
        <v>1767.33</v>
      </c>
      <c r="F105" s="29">
        <v>1832</v>
      </c>
      <c r="G105" s="30">
        <v>3.3E-3</v>
      </c>
      <c r="H105" s="30">
        <v>0</v>
      </c>
      <c r="I105" s="30">
        <v>8.9999999999999993E-3</v>
      </c>
      <c r="J105" s="30">
        <v>2.0000000000000001E-4</v>
      </c>
      <c r="K105" s="30">
        <v>6.4000000000000003E-3</v>
      </c>
      <c r="L105" s="30">
        <v>0.96679999999999999</v>
      </c>
      <c r="M105" s="30">
        <v>1.43E-2</v>
      </c>
      <c r="N105" s="30">
        <v>0.42849999999999999</v>
      </c>
      <c r="O105" s="30">
        <v>0</v>
      </c>
      <c r="P105" s="30">
        <v>0.14710000000000001</v>
      </c>
      <c r="Q105" s="29">
        <v>82</v>
      </c>
      <c r="R105" s="25">
        <v>45791.99</v>
      </c>
      <c r="S105" s="30">
        <v>0.188</v>
      </c>
      <c r="T105" s="30">
        <v>0.22559999999999999</v>
      </c>
      <c r="U105" s="30">
        <v>0.58650000000000002</v>
      </c>
      <c r="V105" s="26">
        <v>17.57</v>
      </c>
      <c r="W105" s="29">
        <v>9.81</v>
      </c>
      <c r="X105" s="25">
        <v>60350.23</v>
      </c>
      <c r="Y105" s="26">
        <v>173.47</v>
      </c>
      <c r="Z105" s="25">
        <v>109463.17</v>
      </c>
      <c r="AA105" s="30">
        <v>0.85940000000000005</v>
      </c>
      <c r="AB105" s="30">
        <v>7.1900000000000006E-2</v>
      </c>
      <c r="AC105" s="30">
        <v>6.7699999999999996E-2</v>
      </c>
      <c r="AD105" s="30">
        <v>1E-3</v>
      </c>
      <c r="AE105" s="30">
        <v>0.1406</v>
      </c>
      <c r="AF105" s="25">
        <v>109.46</v>
      </c>
      <c r="AG105" s="25">
        <v>2697.37</v>
      </c>
      <c r="AH105" s="25">
        <v>360.66</v>
      </c>
      <c r="AI105" s="25">
        <v>111000.65</v>
      </c>
      <c r="AJ105" s="28">
        <v>239</v>
      </c>
      <c r="AK105" s="33">
        <v>31251</v>
      </c>
      <c r="AL105" s="33">
        <v>43648</v>
      </c>
      <c r="AM105" s="26">
        <v>49.9</v>
      </c>
      <c r="AN105" s="26">
        <v>22.38</v>
      </c>
      <c r="AO105" s="26">
        <v>27.52</v>
      </c>
      <c r="AP105" s="26">
        <v>4.2</v>
      </c>
      <c r="AQ105" s="25">
        <v>0</v>
      </c>
      <c r="AR105" s="27">
        <v>0.71750000000000003</v>
      </c>
      <c r="AS105" s="25">
        <v>739.12</v>
      </c>
      <c r="AT105" s="25">
        <v>2037.91</v>
      </c>
      <c r="AU105" s="25">
        <v>4369.75</v>
      </c>
      <c r="AV105" s="25">
        <v>632.84</v>
      </c>
      <c r="AW105" s="25">
        <v>239.89</v>
      </c>
      <c r="AX105" s="25">
        <v>8019.51</v>
      </c>
      <c r="AY105" s="25">
        <v>4451.8900000000003</v>
      </c>
      <c r="AZ105" s="30">
        <v>0.57850000000000001</v>
      </c>
      <c r="BA105" s="25">
        <v>2583.38</v>
      </c>
      <c r="BB105" s="30">
        <v>0.3357</v>
      </c>
      <c r="BC105" s="25">
        <v>660.66</v>
      </c>
      <c r="BD105" s="30">
        <v>8.5800000000000001E-2</v>
      </c>
      <c r="BE105" s="25">
        <v>7695.92</v>
      </c>
      <c r="BF105" s="25">
        <v>4948.9799999999996</v>
      </c>
      <c r="BG105" s="30">
        <v>1.5833999999999999</v>
      </c>
      <c r="BH105" s="30">
        <v>0.56259999999999999</v>
      </c>
      <c r="BI105" s="30">
        <v>0.25159999999999999</v>
      </c>
      <c r="BJ105" s="30">
        <v>0.1295</v>
      </c>
      <c r="BK105" s="30">
        <v>3.9199999999999999E-2</v>
      </c>
      <c r="BL105" s="30">
        <v>1.7100000000000001E-2</v>
      </c>
    </row>
    <row r="106" spans="1:64" ht="15" x14ac:dyDescent="0.25">
      <c r="A106" s="28" t="s">
        <v>369</v>
      </c>
      <c r="B106" s="28">
        <v>48132</v>
      </c>
      <c r="C106" s="28">
        <v>4</v>
      </c>
      <c r="D106" s="29">
        <v>323.27</v>
      </c>
      <c r="E106" s="29">
        <v>1293.08</v>
      </c>
      <c r="F106" s="29">
        <v>1761</v>
      </c>
      <c r="G106" s="30">
        <v>3.7000000000000002E-3</v>
      </c>
      <c r="H106" s="30">
        <v>0</v>
      </c>
      <c r="I106" s="30">
        <v>0.14410000000000001</v>
      </c>
      <c r="J106" s="30">
        <v>5.7999999999999996E-3</v>
      </c>
      <c r="K106" s="30">
        <v>0.2384</v>
      </c>
      <c r="L106" s="30">
        <v>0.48110000000000003</v>
      </c>
      <c r="M106" s="30">
        <v>0.1268</v>
      </c>
      <c r="N106" s="30">
        <v>0.38779999999999998</v>
      </c>
      <c r="O106" s="30">
        <v>9.1000000000000004E-3</v>
      </c>
      <c r="P106" s="30">
        <v>0.1472</v>
      </c>
      <c r="Q106" s="29">
        <v>65.86</v>
      </c>
      <c r="R106" s="25">
        <v>55865.57</v>
      </c>
      <c r="S106" s="30">
        <v>0.2447</v>
      </c>
      <c r="T106" s="30">
        <v>0.27660000000000001</v>
      </c>
      <c r="U106" s="30">
        <v>0.47870000000000001</v>
      </c>
      <c r="V106" s="26">
        <v>21.77</v>
      </c>
      <c r="W106" s="29">
        <v>12.17</v>
      </c>
      <c r="X106" s="25">
        <v>69734.81</v>
      </c>
      <c r="Y106" s="26">
        <v>103.24</v>
      </c>
      <c r="Z106" s="25">
        <v>68527.25</v>
      </c>
      <c r="AA106" s="30">
        <v>0.66879999999999995</v>
      </c>
      <c r="AB106" s="30">
        <v>0.29759999999999998</v>
      </c>
      <c r="AC106" s="30">
        <v>3.2099999999999997E-2</v>
      </c>
      <c r="AD106" s="30">
        <v>1.5E-3</v>
      </c>
      <c r="AE106" s="30">
        <v>0.33279999999999998</v>
      </c>
      <c r="AF106" s="25">
        <v>68.53</v>
      </c>
      <c r="AG106" s="25">
        <v>2356.92</v>
      </c>
      <c r="AH106" s="25">
        <v>322.36</v>
      </c>
      <c r="AI106" s="25">
        <v>46769.120000000003</v>
      </c>
      <c r="AJ106" s="28">
        <v>5</v>
      </c>
      <c r="AK106" s="33">
        <v>21736</v>
      </c>
      <c r="AL106" s="33">
        <v>31299</v>
      </c>
      <c r="AM106" s="26">
        <v>50.38</v>
      </c>
      <c r="AN106" s="26">
        <v>34</v>
      </c>
      <c r="AO106" s="26">
        <v>33.46</v>
      </c>
      <c r="AP106" s="26">
        <v>6.77</v>
      </c>
      <c r="AQ106" s="25">
        <v>0</v>
      </c>
      <c r="AR106" s="27">
        <v>1.3571</v>
      </c>
      <c r="AS106" s="25">
        <v>938.86</v>
      </c>
      <c r="AT106" s="25">
        <v>1765.55</v>
      </c>
      <c r="AU106" s="25">
        <v>4575.03</v>
      </c>
      <c r="AV106" s="25">
        <v>1047.57</v>
      </c>
      <c r="AW106" s="25">
        <v>90.22</v>
      </c>
      <c r="AX106" s="25">
        <v>8417.23</v>
      </c>
      <c r="AY106" s="25">
        <v>3772.76</v>
      </c>
      <c r="AZ106" s="30">
        <v>0.4884</v>
      </c>
      <c r="BA106" s="25">
        <v>3153.28</v>
      </c>
      <c r="BB106" s="30">
        <v>0.40820000000000001</v>
      </c>
      <c r="BC106" s="25">
        <v>799.42</v>
      </c>
      <c r="BD106" s="30">
        <v>0.10349999999999999</v>
      </c>
      <c r="BE106" s="25">
        <v>7725.46</v>
      </c>
      <c r="BF106" s="25">
        <v>7398.74</v>
      </c>
      <c r="BG106" s="30">
        <v>5.5084</v>
      </c>
      <c r="BH106" s="30">
        <v>0.59909999999999997</v>
      </c>
      <c r="BI106" s="30">
        <v>0.20169999999999999</v>
      </c>
      <c r="BJ106" s="30">
        <v>0.15479999999999999</v>
      </c>
      <c r="BK106" s="30">
        <v>2.5899999999999999E-2</v>
      </c>
      <c r="BL106" s="30">
        <v>1.8499999999999999E-2</v>
      </c>
    </row>
    <row r="107" spans="1:64" ht="15" x14ac:dyDescent="0.25">
      <c r="A107" s="28" t="s">
        <v>370</v>
      </c>
      <c r="B107" s="28">
        <v>46326</v>
      </c>
      <c r="C107" s="28">
        <v>78</v>
      </c>
      <c r="D107" s="29">
        <v>23.21</v>
      </c>
      <c r="E107" s="29">
        <v>1810.04</v>
      </c>
      <c r="F107" s="29">
        <v>1663</v>
      </c>
      <c r="G107" s="30">
        <v>2.3999999999999998E-3</v>
      </c>
      <c r="H107" s="30">
        <v>0</v>
      </c>
      <c r="I107" s="30">
        <v>3.3999999999999998E-3</v>
      </c>
      <c r="J107" s="30">
        <v>3.2000000000000002E-3</v>
      </c>
      <c r="K107" s="30">
        <v>9.5999999999999992E-3</v>
      </c>
      <c r="L107" s="30">
        <v>0.96289999999999998</v>
      </c>
      <c r="M107" s="30">
        <v>1.8499999999999999E-2</v>
      </c>
      <c r="N107" s="30">
        <v>0.42599999999999999</v>
      </c>
      <c r="O107" s="30">
        <v>0</v>
      </c>
      <c r="P107" s="30">
        <v>0.16869999999999999</v>
      </c>
      <c r="Q107" s="29">
        <v>80.66</v>
      </c>
      <c r="R107" s="25">
        <v>52183.72</v>
      </c>
      <c r="S107" s="30">
        <v>0.25</v>
      </c>
      <c r="T107" s="30">
        <v>0.26390000000000002</v>
      </c>
      <c r="U107" s="30">
        <v>0.48609999999999998</v>
      </c>
      <c r="V107" s="26">
        <v>16.760000000000002</v>
      </c>
      <c r="W107" s="29">
        <v>11.8</v>
      </c>
      <c r="X107" s="25">
        <v>79260.17</v>
      </c>
      <c r="Y107" s="26">
        <v>149.43</v>
      </c>
      <c r="Z107" s="25">
        <v>166856.62</v>
      </c>
      <c r="AA107" s="30">
        <v>0.82450000000000001</v>
      </c>
      <c r="AB107" s="30">
        <v>0.151</v>
      </c>
      <c r="AC107" s="30">
        <v>2.3199999999999998E-2</v>
      </c>
      <c r="AD107" s="30">
        <v>1.2999999999999999E-3</v>
      </c>
      <c r="AE107" s="30">
        <v>0.1757</v>
      </c>
      <c r="AF107" s="25">
        <v>166.86</v>
      </c>
      <c r="AG107" s="25">
        <v>3751.5</v>
      </c>
      <c r="AH107" s="25">
        <v>476.4</v>
      </c>
      <c r="AI107" s="25">
        <v>168290.35</v>
      </c>
      <c r="AJ107" s="28">
        <v>473</v>
      </c>
      <c r="AK107" s="33">
        <v>34003</v>
      </c>
      <c r="AL107" s="33">
        <v>48499</v>
      </c>
      <c r="AM107" s="26">
        <v>33.200000000000003</v>
      </c>
      <c r="AN107" s="26">
        <v>22.03</v>
      </c>
      <c r="AO107" s="26">
        <v>23.19</v>
      </c>
      <c r="AP107" s="26">
        <v>4.4000000000000004</v>
      </c>
      <c r="AQ107" s="25">
        <v>1383.39</v>
      </c>
      <c r="AR107" s="27">
        <v>1.1595</v>
      </c>
      <c r="AS107" s="25">
        <v>1415.67</v>
      </c>
      <c r="AT107" s="25">
        <v>2830.34</v>
      </c>
      <c r="AU107" s="25">
        <v>4803.49</v>
      </c>
      <c r="AV107" s="25">
        <v>829.69</v>
      </c>
      <c r="AW107" s="25">
        <v>189.66</v>
      </c>
      <c r="AX107" s="25">
        <v>10068.85</v>
      </c>
      <c r="AY107" s="25">
        <v>3673.1</v>
      </c>
      <c r="AZ107" s="30">
        <v>0.37990000000000002</v>
      </c>
      <c r="BA107" s="25">
        <v>5245.62</v>
      </c>
      <c r="BB107" s="30">
        <v>0.54249999999999998</v>
      </c>
      <c r="BC107" s="25">
        <v>750.45</v>
      </c>
      <c r="BD107" s="30">
        <v>7.7600000000000002E-2</v>
      </c>
      <c r="BE107" s="25">
        <v>9669.17</v>
      </c>
      <c r="BF107" s="25">
        <v>2458.35</v>
      </c>
      <c r="BG107" s="30">
        <v>0.59250000000000003</v>
      </c>
      <c r="BH107" s="30">
        <v>0.51719999999999999</v>
      </c>
      <c r="BI107" s="30">
        <v>0.19389999999999999</v>
      </c>
      <c r="BJ107" s="30">
        <v>0.24940000000000001</v>
      </c>
      <c r="BK107" s="30">
        <v>2.6700000000000002E-2</v>
      </c>
      <c r="BL107" s="30">
        <v>1.2699999999999999E-2</v>
      </c>
    </row>
    <row r="108" spans="1:64" ht="15" x14ac:dyDescent="0.25">
      <c r="A108" s="28" t="s">
        <v>371</v>
      </c>
      <c r="B108" s="28">
        <v>43794</v>
      </c>
      <c r="C108" s="28">
        <v>10</v>
      </c>
      <c r="D108" s="29">
        <v>621.94000000000005</v>
      </c>
      <c r="E108" s="29">
        <v>6219.35</v>
      </c>
      <c r="F108" s="29">
        <v>5907</v>
      </c>
      <c r="G108" s="30">
        <v>9.1000000000000004E-3</v>
      </c>
      <c r="H108" s="30">
        <v>2.9999999999999997E-4</v>
      </c>
      <c r="I108" s="30">
        <v>0.75690000000000002</v>
      </c>
      <c r="J108" s="30">
        <v>6.9999999999999999E-4</v>
      </c>
      <c r="K108" s="30">
        <v>1.5299999999999999E-2</v>
      </c>
      <c r="L108" s="30">
        <v>0.16969999999999999</v>
      </c>
      <c r="M108" s="30">
        <v>4.8000000000000001E-2</v>
      </c>
      <c r="N108" s="30">
        <v>0.61250000000000004</v>
      </c>
      <c r="O108" s="30">
        <v>1.2200000000000001E-2</v>
      </c>
      <c r="P108" s="30">
        <v>0.17460000000000001</v>
      </c>
      <c r="Q108" s="29">
        <v>320.63</v>
      </c>
      <c r="R108" s="25">
        <v>69601.91</v>
      </c>
      <c r="S108" s="30">
        <v>0.21729999999999999</v>
      </c>
      <c r="T108" s="30">
        <v>0.23269999999999999</v>
      </c>
      <c r="U108" s="30">
        <v>0.55000000000000004</v>
      </c>
      <c r="V108" s="26">
        <v>14.74</v>
      </c>
      <c r="W108" s="29">
        <v>41</v>
      </c>
      <c r="X108" s="25">
        <v>100180.61</v>
      </c>
      <c r="Y108" s="26">
        <v>151.69</v>
      </c>
      <c r="Z108" s="25">
        <v>184515.69</v>
      </c>
      <c r="AA108" s="30">
        <v>0.83550000000000002</v>
      </c>
      <c r="AB108" s="30">
        <v>0.15210000000000001</v>
      </c>
      <c r="AC108" s="30">
        <v>1.1599999999999999E-2</v>
      </c>
      <c r="AD108" s="30">
        <v>8.0000000000000004E-4</v>
      </c>
      <c r="AE108" s="30">
        <v>0.16450000000000001</v>
      </c>
      <c r="AF108" s="25">
        <v>184.52</v>
      </c>
      <c r="AG108" s="25">
        <v>11659.73</v>
      </c>
      <c r="AH108" s="25">
        <v>1460.02</v>
      </c>
      <c r="AI108" s="25">
        <v>205053.18</v>
      </c>
      <c r="AJ108" s="28">
        <v>524</v>
      </c>
      <c r="AK108" s="33">
        <v>37234</v>
      </c>
      <c r="AL108" s="33">
        <v>63047</v>
      </c>
      <c r="AM108" s="26">
        <v>132.30000000000001</v>
      </c>
      <c r="AN108" s="26">
        <v>60.47</v>
      </c>
      <c r="AO108" s="26">
        <v>72.55</v>
      </c>
      <c r="AP108" s="26">
        <v>4.45</v>
      </c>
      <c r="AQ108" s="25">
        <v>0</v>
      </c>
      <c r="AR108" s="27">
        <v>1.2936000000000001</v>
      </c>
      <c r="AS108" s="25">
        <v>2164.1</v>
      </c>
      <c r="AT108" s="25">
        <v>3847.39</v>
      </c>
      <c r="AU108" s="25">
        <v>9576.27</v>
      </c>
      <c r="AV108" s="25">
        <v>2113.46</v>
      </c>
      <c r="AW108" s="25">
        <v>759.84</v>
      </c>
      <c r="AX108" s="25">
        <v>18461.060000000001</v>
      </c>
      <c r="AY108" s="25">
        <v>5578.9</v>
      </c>
      <c r="AZ108" s="30">
        <v>0.31319999999999998</v>
      </c>
      <c r="BA108" s="25">
        <v>10972.2</v>
      </c>
      <c r="BB108" s="30">
        <v>0.61609999999999998</v>
      </c>
      <c r="BC108" s="25">
        <v>1259.21</v>
      </c>
      <c r="BD108" s="30">
        <v>7.0699999999999999E-2</v>
      </c>
      <c r="BE108" s="25">
        <v>17810.3</v>
      </c>
      <c r="BF108" s="25">
        <v>2896.77</v>
      </c>
      <c r="BG108" s="30">
        <v>0.35630000000000001</v>
      </c>
      <c r="BH108" s="30">
        <v>0.57889999999999997</v>
      </c>
      <c r="BI108" s="30">
        <v>0.23799999999999999</v>
      </c>
      <c r="BJ108" s="30">
        <v>0.1361</v>
      </c>
      <c r="BK108" s="30">
        <v>3.0499999999999999E-2</v>
      </c>
      <c r="BL108" s="30">
        <v>1.6500000000000001E-2</v>
      </c>
    </row>
    <row r="109" spans="1:64" ht="15" x14ac:dyDescent="0.25">
      <c r="A109" s="28" t="s">
        <v>372</v>
      </c>
      <c r="B109" s="28">
        <v>43786</v>
      </c>
      <c r="C109" s="28">
        <v>79</v>
      </c>
      <c r="D109" s="29">
        <v>747.22</v>
      </c>
      <c r="E109" s="29">
        <v>59030.71</v>
      </c>
      <c r="F109" s="29">
        <v>43202</v>
      </c>
      <c r="G109" s="30">
        <v>7.1000000000000004E-3</v>
      </c>
      <c r="H109" s="30">
        <v>1E-4</v>
      </c>
      <c r="I109" s="30">
        <v>0.68210000000000004</v>
      </c>
      <c r="J109" s="30">
        <v>2.3999999999999998E-3</v>
      </c>
      <c r="K109" s="30">
        <v>0.13170000000000001</v>
      </c>
      <c r="L109" s="30">
        <v>0.14630000000000001</v>
      </c>
      <c r="M109" s="30">
        <v>3.0300000000000001E-2</v>
      </c>
      <c r="N109" s="30">
        <v>1</v>
      </c>
      <c r="O109" s="30">
        <v>6.0999999999999999E-2</v>
      </c>
      <c r="P109" s="30">
        <v>0.17530000000000001</v>
      </c>
      <c r="Q109" s="29">
        <v>1731.2</v>
      </c>
      <c r="R109" s="25">
        <v>65517.5</v>
      </c>
      <c r="S109" s="30">
        <v>6.8000000000000005E-2</v>
      </c>
      <c r="T109" s="30">
        <v>0.13539999999999999</v>
      </c>
      <c r="U109" s="30">
        <v>0.79669999999999996</v>
      </c>
      <c r="V109" s="26">
        <v>21.79</v>
      </c>
      <c r="W109" s="29">
        <v>548</v>
      </c>
      <c r="X109" s="25">
        <v>65994.539999999994</v>
      </c>
      <c r="Y109" s="26">
        <v>107.72</v>
      </c>
      <c r="Z109" s="25">
        <v>96851.27</v>
      </c>
      <c r="AA109" s="30">
        <v>0.48599999999999999</v>
      </c>
      <c r="AB109" s="30">
        <v>0.46850000000000003</v>
      </c>
      <c r="AC109" s="30">
        <v>4.2599999999999999E-2</v>
      </c>
      <c r="AD109" s="30">
        <v>2.8999999999999998E-3</v>
      </c>
      <c r="AE109" s="30">
        <v>0.51480000000000004</v>
      </c>
      <c r="AF109" s="25">
        <v>96.85</v>
      </c>
      <c r="AG109" s="25">
        <v>3147.72</v>
      </c>
      <c r="AH109" s="25">
        <v>261.94</v>
      </c>
      <c r="AI109" s="25">
        <v>92332.45</v>
      </c>
      <c r="AJ109" s="28">
        <v>133</v>
      </c>
      <c r="AK109" s="33">
        <v>22226</v>
      </c>
      <c r="AL109" s="33">
        <v>31814</v>
      </c>
      <c r="AM109" s="26">
        <v>58.2</v>
      </c>
      <c r="AN109" s="26">
        <v>24.97</v>
      </c>
      <c r="AO109" s="26">
        <v>37.82</v>
      </c>
      <c r="AP109" s="26">
        <v>4</v>
      </c>
      <c r="AQ109" s="25">
        <v>0</v>
      </c>
      <c r="AR109" s="27">
        <v>0.78920000000000001</v>
      </c>
      <c r="AS109" s="25">
        <v>1536.72</v>
      </c>
      <c r="AT109" s="25">
        <v>2770.65</v>
      </c>
      <c r="AU109" s="25">
        <v>8397.51</v>
      </c>
      <c r="AV109" s="25">
        <v>1269.26</v>
      </c>
      <c r="AW109" s="25">
        <v>1097.9000000000001</v>
      </c>
      <c r="AX109" s="25">
        <v>15072.03</v>
      </c>
      <c r="AY109" s="25">
        <v>8330.14</v>
      </c>
      <c r="AZ109" s="30">
        <v>0.52859999999999996</v>
      </c>
      <c r="BA109" s="25">
        <v>3877.73</v>
      </c>
      <c r="BB109" s="30">
        <v>0.24610000000000001</v>
      </c>
      <c r="BC109" s="25">
        <v>3550.72</v>
      </c>
      <c r="BD109" s="30">
        <v>0.2253</v>
      </c>
      <c r="BE109" s="25">
        <v>15758.59</v>
      </c>
      <c r="BF109" s="25">
        <v>5284.54</v>
      </c>
      <c r="BG109" s="30">
        <v>3.0232000000000001</v>
      </c>
      <c r="BH109" s="30" t="s">
        <v>14</v>
      </c>
      <c r="BI109" s="30" t="s">
        <v>14</v>
      </c>
      <c r="BJ109" s="30" t="s">
        <v>14</v>
      </c>
      <c r="BK109" s="30" t="s">
        <v>14</v>
      </c>
      <c r="BL109" s="30" t="s">
        <v>14</v>
      </c>
    </row>
    <row r="110" spans="1:64" ht="15" x14ac:dyDescent="0.25">
      <c r="A110" s="28" t="s">
        <v>373</v>
      </c>
      <c r="B110" s="28">
        <v>46391</v>
      </c>
      <c r="C110" s="28">
        <v>127</v>
      </c>
      <c r="D110" s="29">
        <v>14.54</v>
      </c>
      <c r="E110" s="29">
        <v>1846.24</v>
      </c>
      <c r="F110" s="29">
        <v>1796</v>
      </c>
      <c r="G110" s="30">
        <v>5.4999999999999997E-3</v>
      </c>
      <c r="H110" s="30">
        <v>0</v>
      </c>
      <c r="I110" s="30">
        <v>6.1000000000000004E-3</v>
      </c>
      <c r="J110" s="30">
        <v>5.9999999999999995E-4</v>
      </c>
      <c r="K110" s="30">
        <v>1.46E-2</v>
      </c>
      <c r="L110" s="30">
        <v>0.96060000000000001</v>
      </c>
      <c r="M110" s="30">
        <v>1.26E-2</v>
      </c>
      <c r="N110" s="30">
        <v>0.27739999999999998</v>
      </c>
      <c r="O110" s="30">
        <v>0</v>
      </c>
      <c r="P110" s="30">
        <v>0.1123</v>
      </c>
      <c r="Q110" s="29">
        <v>81.95</v>
      </c>
      <c r="R110" s="25">
        <v>52382.71</v>
      </c>
      <c r="S110" s="30">
        <v>0.16070000000000001</v>
      </c>
      <c r="T110" s="30">
        <v>0.17860000000000001</v>
      </c>
      <c r="U110" s="30">
        <v>0.66069999999999995</v>
      </c>
      <c r="V110" s="26">
        <v>18.71</v>
      </c>
      <c r="W110" s="29">
        <v>12.33</v>
      </c>
      <c r="X110" s="25">
        <v>81313.320000000007</v>
      </c>
      <c r="Y110" s="26">
        <v>146.72</v>
      </c>
      <c r="Z110" s="25">
        <v>126699.86</v>
      </c>
      <c r="AA110" s="30">
        <v>0.88529999999999998</v>
      </c>
      <c r="AB110" s="30">
        <v>3.2500000000000001E-2</v>
      </c>
      <c r="AC110" s="30">
        <v>8.0799999999999997E-2</v>
      </c>
      <c r="AD110" s="30">
        <v>1.2999999999999999E-3</v>
      </c>
      <c r="AE110" s="30">
        <v>0.1147</v>
      </c>
      <c r="AF110" s="25">
        <v>126.7</v>
      </c>
      <c r="AG110" s="25">
        <v>2987.41</v>
      </c>
      <c r="AH110" s="25">
        <v>384.74</v>
      </c>
      <c r="AI110" s="25">
        <v>125019.96</v>
      </c>
      <c r="AJ110" s="28">
        <v>320</v>
      </c>
      <c r="AK110" s="33">
        <v>38416</v>
      </c>
      <c r="AL110" s="33">
        <v>57908</v>
      </c>
      <c r="AM110" s="26">
        <v>30.2</v>
      </c>
      <c r="AN110" s="26">
        <v>23</v>
      </c>
      <c r="AO110" s="26">
        <v>22.49</v>
      </c>
      <c r="AP110" s="26">
        <v>4.2</v>
      </c>
      <c r="AQ110" s="25">
        <v>0</v>
      </c>
      <c r="AR110" s="27">
        <v>0.60299999999999998</v>
      </c>
      <c r="AS110" s="25">
        <v>911.15</v>
      </c>
      <c r="AT110" s="25">
        <v>1953.44</v>
      </c>
      <c r="AU110" s="25">
        <v>4601.3599999999997</v>
      </c>
      <c r="AV110" s="25">
        <v>864.83</v>
      </c>
      <c r="AW110" s="25">
        <v>460.82</v>
      </c>
      <c r="AX110" s="25">
        <v>8791.59</v>
      </c>
      <c r="AY110" s="25">
        <v>4751.97</v>
      </c>
      <c r="AZ110" s="30">
        <v>0.58089999999999997</v>
      </c>
      <c r="BA110" s="25">
        <v>2981.15</v>
      </c>
      <c r="BB110" s="30">
        <v>0.3644</v>
      </c>
      <c r="BC110" s="25">
        <v>447.15</v>
      </c>
      <c r="BD110" s="30">
        <v>5.4699999999999999E-2</v>
      </c>
      <c r="BE110" s="25">
        <v>8180.28</v>
      </c>
      <c r="BF110" s="25">
        <v>4593.3900000000003</v>
      </c>
      <c r="BG110" s="30">
        <v>1.1374</v>
      </c>
      <c r="BH110" s="30">
        <v>0.57779999999999998</v>
      </c>
      <c r="BI110" s="30">
        <v>0.2235</v>
      </c>
      <c r="BJ110" s="30">
        <v>0.15670000000000001</v>
      </c>
      <c r="BK110" s="30">
        <v>2.9399999999999999E-2</v>
      </c>
      <c r="BL110" s="30">
        <v>1.26E-2</v>
      </c>
    </row>
    <row r="111" spans="1:64" ht="15" x14ac:dyDescent="0.25">
      <c r="A111" s="28" t="s">
        <v>374</v>
      </c>
      <c r="B111" s="28">
        <v>48488</v>
      </c>
      <c r="C111" s="28">
        <v>117</v>
      </c>
      <c r="D111" s="29">
        <v>26.22</v>
      </c>
      <c r="E111" s="29">
        <v>3067.19</v>
      </c>
      <c r="F111" s="29">
        <v>2848</v>
      </c>
      <c r="G111" s="30">
        <v>3.5999999999999999E-3</v>
      </c>
      <c r="H111" s="30">
        <v>0</v>
      </c>
      <c r="I111" s="30">
        <v>3.2000000000000002E-3</v>
      </c>
      <c r="J111" s="30">
        <v>2.5000000000000001E-3</v>
      </c>
      <c r="K111" s="30">
        <v>8.3000000000000001E-3</v>
      </c>
      <c r="L111" s="30">
        <v>0.96609999999999996</v>
      </c>
      <c r="M111" s="30">
        <v>1.6299999999999999E-2</v>
      </c>
      <c r="N111" s="30">
        <v>0.30859999999999999</v>
      </c>
      <c r="O111" s="30">
        <v>0</v>
      </c>
      <c r="P111" s="30">
        <v>0.12180000000000001</v>
      </c>
      <c r="Q111" s="29">
        <v>143.16999999999999</v>
      </c>
      <c r="R111" s="25">
        <v>61396.99</v>
      </c>
      <c r="S111" s="30">
        <v>0.2011</v>
      </c>
      <c r="T111" s="30">
        <v>0.2402</v>
      </c>
      <c r="U111" s="30">
        <v>0.55869999999999997</v>
      </c>
      <c r="V111" s="26">
        <v>18.12</v>
      </c>
      <c r="W111" s="29">
        <v>16</v>
      </c>
      <c r="X111" s="25">
        <v>75815.06</v>
      </c>
      <c r="Y111" s="26">
        <v>182.82</v>
      </c>
      <c r="Z111" s="25">
        <v>155950.35</v>
      </c>
      <c r="AA111" s="30">
        <v>0.83150000000000002</v>
      </c>
      <c r="AB111" s="30">
        <v>0.1502</v>
      </c>
      <c r="AC111" s="30">
        <v>1.72E-2</v>
      </c>
      <c r="AD111" s="30">
        <v>1.1000000000000001E-3</v>
      </c>
      <c r="AE111" s="30">
        <v>0.16930000000000001</v>
      </c>
      <c r="AF111" s="25">
        <v>155.94999999999999</v>
      </c>
      <c r="AG111" s="25">
        <v>4637.03</v>
      </c>
      <c r="AH111" s="25">
        <v>574.70000000000005</v>
      </c>
      <c r="AI111" s="25">
        <v>167197.85</v>
      </c>
      <c r="AJ111" s="28">
        <v>471</v>
      </c>
      <c r="AK111" s="33">
        <v>32760</v>
      </c>
      <c r="AL111" s="33">
        <v>47206</v>
      </c>
      <c r="AM111" s="26">
        <v>56.45</v>
      </c>
      <c r="AN111" s="26">
        <v>29.34</v>
      </c>
      <c r="AO111" s="26">
        <v>28.65</v>
      </c>
      <c r="AP111" s="26">
        <v>4.5</v>
      </c>
      <c r="AQ111" s="25">
        <v>621.07000000000005</v>
      </c>
      <c r="AR111" s="27">
        <v>1.2378</v>
      </c>
      <c r="AS111" s="25">
        <v>922.74</v>
      </c>
      <c r="AT111" s="25">
        <v>1983.5</v>
      </c>
      <c r="AU111" s="25">
        <v>5587.47</v>
      </c>
      <c r="AV111" s="25">
        <v>1310.97</v>
      </c>
      <c r="AW111" s="25">
        <v>153.41</v>
      </c>
      <c r="AX111" s="25">
        <v>9958.09</v>
      </c>
      <c r="AY111" s="25">
        <v>3996.88</v>
      </c>
      <c r="AZ111" s="30">
        <v>0.43419999999999997</v>
      </c>
      <c r="BA111" s="25">
        <v>4620.46</v>
      </c>
      <c r="BB111" s="30">
        <v>0.502</v>
      </c>
      <c r="BC111" s="25">
        <v>586.79999999999995</v>
      </c>
      <c r="BD111" s="30">
        <v>6.3799999999999996E-2</v>
      </c>
      <c r="BE111" s="25">
        <v>9204.15</v>
      </c>
      <c r="BF111" s="25">
        <v>2966.37</v>
      </c>
      <c r="BG111" s="30">
        <v>0.73599999999999999</v>
      </c>
      <c r="BH111" s="30">
        <v>0.56299999999999994</v>
      </c>
      <c r="BI111" s="30">
        <v>0.25779999999999997</v>
      </c>
      <c r="BJ111" s="30">
        <v>0.1341</v>
      </c>
      <c r="BK111" s="30">
        <v>3.2599999999999997E-2</v>
      </c>
      <c r="BL111" s="30">
        <v>1.24E-2</v>
      </c>
    </row>
    <row r="112" spans="1:64" ht="15" x14ac:dyDescent="0.25">
      <c r="A112" s="28" t="s">
        <v>375</v>
      </c>
      <c r="B112" s="28">
        <v>45302</v>
      </c>
      <c r="C112" s="28">
        <v>67</v>
      </c>
      <c r="D112" s="29">
        <v>33.94</v>
      </c>
      <c r="E112" s="29">
        <v>2273.87</v>
      </c>
      <c r="F112" s="29">
        <v>2260</v>
      </c>
      <c r="G112" s="30">
        <v>3.0000000000000001E-3</v>
      </c>
      <c r="H112" s="30">
        <v>0</v>
      </c>
      <c r="I112" s="30">
        <v>5.1999999999999998E-3</v>
      </c>
      <c r="J112" s="30">
        <v>8.9999999999999998E-4</v>
      </c>
      <c r="K112" s="30">
        <v>5.1700000000000003E-2</v>
      </c>
      <c r="L112" s="30">
        <v>0.89349999999999996</v>
      </c>
      <c r="M112" s="30">
        <v>4.5699999999999998E-2</v>
      </c>
      <c r="N112" s="30">
        <v>0.39029999999999998</v>
      </c>
      <c r="O112" s="30">
        <v>0</v>
      </c>
      <c r="P112" s="30">
        <v>0.14230000000000001</v>
      </c>
      <c r="Q112" s="29">
        <v>101</v>
      </c>
      <c r="R112" s="25">
        <v>60143.59</v>
      </c>
      <c r="S112" s="30">
        <v>0.2014</v>
      </c>
      <c r="T112" s="30">
        <v>0.1079</v>
      </c>
      <c r="U112" s="30">
        <v>0.69059999999999999</v>
      </c>
      <c r="V112" s="26">
        <v>18.96</v>
      </c>
      <c r="W112" s="29">
        <v>16.149999999999999</v>
      </c>
      <c r="X112" s="25">
        <v>79096.28</v>
      </c>
      <c r="Y112" s="26">
        <v>134.72999999999999</v>
      </c>
      <c r="Z112" s="25">
        <v>96998.83</v>
      </c>
      <c r="AA112" s="30">
        <v>0.78249999999999997</v>
      </c>
      <c r="AB112" s="30">
        <v>0.19270000000000001</v>
      </c>
      <c r="AC112" s="30">
        <v>2.4199999999999999E-2</v>
      </c>
      <c r="AD112" s="30">
        <v>6.9999999999999999E-4</v>
      </c>
      <c r="AE112" s="30">
        <v>0.21809999999999999</v>
      </c>
      <c r="AF112" s="25">
        <v>97</v>
      </c>
      <c r="AG112" s="25">
        <v>3084.48</v>
      </c>
      <c r="AH112" s="25">
        <v>369.4</v>
      </c>
      <c r="AI112" s="25">
        <v>102739.77</v>
      </c>
      <c r="AJ112" s="28">
        <v>197</v>
      </c>
      <c r="AK112" s="33">
        <v>29476</v>
      </c>
      <c r="AL112" s="33">
        <v>38543</v>
      </c>
      <c r="AM112" s="26">
        <v>49.55</v>
      </c>
      <c r="AN112" s="26">
        <v>29.32</v>
      </c>
      <c r="AO112" s="26">
        <v>39.58</v>
      </c>
      <c r="AP112" s="26">
        <v>3.7</v>
      </c>
      <c r="AQ112" s="25">
        <v>64.91</v>
      </c>
      <c r="AR112" s="27">
        <v>0.96740000000000004</v>
      </c>
      <c r="AS112" s="25">
        <v>971.55</v>
      </c>
      <c r="AT112" s="25">
        <v>1653.65</v>
      </c>
      <c r="AU112" s="25">
        <v>5242.66</v>
      </c>
      <c r="AV112" s="25">
        <v>829.27</v>
      </c>
      <c r="AW112" s="25">
        <v>76.19</v>
      </c>
      <c r="AX112" s="25">
        <v>8773.32</v>
      </c>
      <c r="AY112" s="25">
        <v>4724.04</v>
      </c>
      <c r="AZ112" s="30">
        <v>0.498</v>
      </c>
      <c r="BA112" s="25">
        <v>3969.8</v>
      </c>
      <c r="BB112" s="30">
        <v>0.41849999999999998</v>
      </c>
      <c r="BC112" s="25">
        <v>792.74</v>
      </c>
      <c r="BD112" s="30">
        <v>8.3599999999999994E-2</v>
      </c>
      <c r="BE112" s="25">
        <v>9486.59</v>
      </c>
      <c r="BF112" s="25">
        <v>4326.46</v>
      </c>
      <c r="BG112" s="30">
        <v>1.7064999999999999</v>
      </c>
      <c r="BH112" s="30">
        <v>0.60840000000000005</v>
      </c>
      <c r="BI112" s="30">
        <v>0.2223</v>
      </c>
      <c r="BJ112" s="30">
        <v>0.12039999999999999</v>
      </c>
      <c r="BK112" s="30">
        <v>3.5999999999999997E-2</v>
      </c>
      <c r="BL112" s="30">
        <v>1.2999999999999999E-2</v>
      </c>
    </row>
    <row r="113" spans="1:64" ht="15" x14ac:dyDescent="0.25">
      <c r="A113" s="28" t="s">
        <v>376</v>
      </c>
      <c r="B113" s="28">
        <v>45310</v>
      </c>
      <c r="C113" s="28">
        <v>44</v>
      </c>
      <c r="D113" s="29">
        <v>30.08</v>
      </c>
      <c r="E113" s="29">
        <v>1323.42</v>
      </c>
      <c r="F113" s="29">
        <v>1410</v>
      </c>
      <c r="G113" s="30">
        <v>1.4E-3</v>
      </c>
      <c r="H113" s="30">
        <v>0</v>
      </c>
      <c r="I113" s="30">
        <v>6.9999999999999999E-4</v>
      </c>
      <c r="J113" s="30">
        <v>0</v>
      </c>
      <c r="K113" s="30">
        <v>6.1999999999999998E-3</v>
      </c>
      <c r="L113" s="30">
        <v>0.97740000000000005</v>
      </c>
      <c r="M113" s="30">
        <v>1.43E-2</v>
      </c>
      <c r="N113" s="30">
        <v>0.15390000000000001</v>
      </c>
      <c r="O113" s="30">
        <v>0</v>
      </c>
      <c r="P113" s="30">
        <v>0.10639999999999999</v>
      </c>
      <c r="Q113" s="29">
        <v>65.03</v>
      </c>
      <c r="R113" s="25">
        <v>56683.99</v>
      </c>
      <c r="S113" s="30">
        <v>0.125</v>
      </c>
      <c r="T113" s="30">
        <v>0.125</v>
      </c>
      <c r="U113" s="30">
        <v>0.75</v>
      </c>
      <c r="V113" s="26">
        <v>18.36</v>
      </c>
      <c r="W113" s="29">
        <v>6.92</v>
      </c>
      <c r="X113" s="25">
        <v>84943.5</v>
      </c>
      <c r="Y113" s="26">
        <v>191.25</v>
      </c>
      <c r="Z113" s="25">
        <v>95692.23</v>
      </c>
      <c r="AA113" s="30">
        <v>0.85860000000000003</v>
      </c>
      <c r="AB113" s="30">
        <v>0.1148</v>
      </c>
      <c r="AC113" s="30">
        <v>2.5700000000000001E-2</v>
      </c>
      <c r="AD113" s="30">
        <v>1E-3</v>
      </c>
      <c r="AE113" s="30">
        <v>0.1416</v>
      </c>
      <c r="AF113" s="25">
        <v>95.69</v>
      </c>
      <c r="AG113" s="25">
        <v>2485.41</v>
      </c>
      <c r="AH113" s="25">
        <v>420.44</v>
      </c>
      <c r="AI113" s="25">
        <v>88197.2</v>
      </c>
      <c r="AJ113" s="28">
        <v>107</v>
      </c>
      <c r="AK113" s="33">
        <v>32228</v>
      </c>
      <c r="AL113" s="33">
        <v>46391</v>
      </c>
      <c r="AM113" s="26">
        <v>44.98</v>
      </c>
      <c r="AN113" s="26">
        <v>24.67</v>
      </c>
      <c r="AO113" s="26">
        <v>31.3</v>
      </c>
      <c r="AP113" s="26">
        <v>5</v>
      </c>
      <c r="AQ113" s="25">
        <v>472.57</v>
      </c>
      <c r="AR113" s="27">
        <v>0.88009999999999999</v>
      </c>
      <c r="AS113" s="25">
        <v>1066.6500000000001</v>
      </c>
      <c r="AT113" s="25">
        <v>1406.21</v>
      </c>
      <c r="AU113" s="25">
        <v>6581.92</v>
      </c>
      <c r="AV113" s="25">
        <v>757.55</v>
      </c>
      <c r="AW113" s="25">
        <v>38.53</v>
      </c>
      <c r="AX113" s="25">
        <v>9850.86</v>
      </c>
      <c r="AY113" s="25">
        <v>5279.34</v>
      </c>
      <c r="AZ113" s="30">
        <v>0.58530000000000004</v>
      </c>
      <c r="BA113" s="25">
        <v>3112.32</v>
      </c>
      <c r="BB113" s="30">
        <v>0.34510000000000002</v>
      </c>
      <c r="BC113" s="25">
        <v>627.87</v>
      </c>
      <c r="BD113" s="30">
        <v>6.9599999999999995E-2</v>
      </c>
      <c r="BE113" s="25">
        <v>9019.5300000000007</v>
      </c>
      <c r="BF113" s="25">
        <v>5045.55</v>
      </c>
      <c r="BG113" s="30">
        <v>1.7035</v>
      </c>
      <c r="BH113" s="30">
        <v>0.61580000000000001</v>
      </c>
      <c r="BI113" s="30">
        <v>0.2452</v>
      </c>
      <c r="BJ113" s="30">
        <v>6.9500000000000006E-2</v>
      </c>
      <c r="BK113" s="30">
        <v>2.6599999999999999E-2</v>
      </c>
      <c r="BL113" s="30">
        <v>4.2900000000000001E-2</v>
      </c>
    </row>
    <row r="114" spans="1:64" ht="15" x14ac:dyDescent="0.25">
      <c r="A114" s="28" t="s">
        <v>377</v>
      </c>
      <c r="B114" s="28">
        <v>46516</v>
      </c>
      <c r="C114" s="28">
        <v>109</v>
      </c>
      <c r="D114" s="29">
        <v>7.91</v>
      </c>
      <c r="E114" s="29">
        <v>861.65</v>
      </c>
      <c r="F114" s="29">
        <v>936</v>
      </c>
      <c r="G114" s="30">
        <v>7.4999999999999997E-3</v>
      </c>
      <c r="H114" s="30">
        <v>0</v>
      </c>
      <c r="I114" s="30">
        <v>5.5999999999999999E-3</v>
      </c>
      <c r="J114" s="30">
        <v>0</v>
      </c>
      <c r="K114" s="30">
        <v>1.6000000000000001E-3</v>
      </c>
      <c r="L114" s="30">
        <v>0.97460000000000002</v>
      </c>
      <c r="M114" s="30">
        <v>1.0699999999999999E-2</v>
      </c>
      <c r="N114" s="30">
        <v>0.3387</v>
      </c>
      <c r="O114" s="30">
        <v>0</v>
      </c>
      <c r="P114" s="30">
        <v>0.19259999999999999</v>
      </c>
      <c r="Q114" s="29">
        <v>44.9</v>
      </c>
      <c r="R114" s="25">
        <v>47291.27</v>
      </c>
      <c r="S114" s="30">
        <v>0.19739999999999999</v>
      </c>
      <c r="T114" s="30">
        <v>0.13159999999999999</v>
      </c>
      <c r="U114" s="30">
        <v>0.67110000000000003</v>
      </c>
      <c r="V114" s="26">
        <v>17.170000000000002</v>
      </c>
      <c r="W114" s="29">
        <v>8</v>
      </c>
      <c r="X114" s="25">
        <v>49907</v>
      </c>
      <c r="Y114" s="26">
        <v>100.66</v>
      </c>
      <c r="Z114" s="25">
        <v>133458.59</v>
      </c>
      <c r="AA114" s="30">
        <v>0.87949999999999995</v>
      </c>
      <c r="AB114" s="30">
        <v>8.3000000000000004E-2</v>
      </c>
      <c r="AC114" s="30">
        <v>3.61E-2</v>
      </c>
      <c r="AD114" s="30">
        <v>1.2999999999999999E-3</v>
      </c>
      <c r="AE114" s="30">
        <v>0.12130000000000001</v>
      </c>
      <c r="AF114" s="25">
        <v>133.46</v>
      </c>
      <c r="AG114" s="25">
        <v>3316.07</v>
      </c>
      <c r="AH114" s="25">
        <v>505.36</v>
      </c>
      <c r="AI114" s="25">
        <v>147382.14000000001</v>
      </c>
      <c r="AJ114" s="28">
        <v>407</v>
      </c>
      <c r="AK114" s="33">
        <v>31111</v>
      </c>
      <c r="AL114" s="33">
        <v>45333</v>
      </c>
      <c r="AM114" s="26">
        <v>49.7</v>
      </c>
      <c r="AN114" s="26">
        <v>22.5</v>
      </c>
      <c r="AO114" s="26">
        <v>38.53</v>
      </c>
      <c r="AP114" s="26">
        <v>5</v>
      </c>
      <c r="AQ114" s="25">
        <v>1587.11</v>
      </c>
      <c r="AR114" s="27">
        <v>1.2848999999999999</v>
      </c>
      <c r="AS114" s="25">
        <v>1157.6300000000001</v>
      </c>
      <c r="AT114" s="25">
        <v>2000.42</v>
      </c>
      <c r="AU114" s="25">
        <v>4876.43</v>
      </c>
      <c r="AV114" s="25">
        <v>1210.1400000000001</v>
      </c>
      <c r="AW114" s="25">
        <v>21.34</v>
      </c>
      <c r="AX114" s="25">
        <v>9265.9500000000007</v>
      </c>
      <c r="AY114" s="25">
        <v>3934.53</v>
      </c>
      <c r="AZ114" s="30">
        <v>0.41189999999999999</v>
      </c>
      <c r="BA114" s="25">
        <v>4939.07</v>
      </c>
      <c r="BB114" s="30">
        <v>0.5171</v>
      </c>
      <c r="BC114" s="25">
        <v>677.41</v>
      </c>
      <c r="BD114" s="30">
        <v>7.0900000000000005E-2</v>
      </c>
      <c r="BE114" s="25">
        <v>9551</v>
      </c>
      <c r="BF114" s="25">
        <v>3260.26</v>
      </c>
      <c r="BG114" s="30">
        <v>0.8498</v>
      </c>
      <c r="BH114" s="30">
        <v>0.54620000000000002</v>
      </c>
      <c r="BI114" s="30">
        <v>0.20469999999999999</v>
      </c>
      <c r="BJ114" s="30">
        <v>0.18410000000000001</v>
      </c>
      <c r="BK114" s="30">
        <v>4.2500000000000003E-2</v>
      </c>
      <c r="BL114" s="30">
        <v>2.2499999999999999E-2</v>
      </c>
    </row>
    <row r="115" spans="1:64" ht="15" x14ac:dyDescent="0.25">
      <c r="A115" s="28" t="s">
        <v>378</v>
      </c>
      <c r="B115" s="28">
        <v>48140</v>
      </c>
      <c r="C115" s="28">
        <v>25</v>
      </c>
      <c r="D115" s="29">
        <v>39.64</v>
      </c>
      <c r="E115" s="29">
        <v>991.05</v>
      </c>
      <c r="F115" s="29">
        <v>1024</v>
      </c>
      <c r="G115" s="30">
        <v>3.8999999999999998E-3</v>
      </c>
      <c r="H115" s="30">
        <v>0</v>
      </c>
      <c r="I115" s="30">
        <v>3.0000000000000001E-3</v>
      </c>
      <c r="J115" s="30">
        <v>0</v>
      </c>
      <c r="K115" s="30">
        <v>1.5599999999999999E-2</v>
      </c>
      <c r="L115" s="30">
        <v>0.95820000000000005</v>
      </c>
      <c r="M115" s="30">
        <v>1.9300000000000001E-2</v>
      </c>
      <c r="N115" s="30">
        <v>0.25019999999999998</v>
      </c>
      <c r="O115" s="30">
        <v>0</v>
      </c>
      <c r="P115" s="30">
        <v>0.1045</v>
      </c>
      <c r="Q115" s="29">
        <v>56.88</v>
      </c>
      <c r="R115" s="25">
        <v>53532.77</v>
      </c>
      <c r="S115" s="30">
        <v>0.22220000000000001</v>
      </c>
      <c r="T115" s="30">
        <v>0.19750000000000001</v>
      </c>
      <c r="U115" s="30">
        <v>0.58020000000000005</v>
      </c>
      <c r="V115" s="26">
        <v>17.46</v>
      </c>
      <c r="W115" s="29">
        <v>8.4600000000000009</v>
      </c>
      <c r="X115" s="25">
        <v>70487.210000000006</v>
      </c>
      <c r="Y115" s="26">
        <v>113.14</v>
      </c>
      <c r="Z115" s="25">
        <v>202727.67999999999</v>
      </c>
      <c r="AA115" s="30">
        <v>0.88749999999999996</v>
      </c>
      <c r="AB115" s="30">
        <v>8.1699999999999995E-2</v>
      </c>
      <c r="AC115" s="30">
        <v>2.98E-2</v>
      </c>
      <c r="AD115" s="30">
        <v>1E-3</v>
      </c>
      <c r="AE115" s="30">
        <v>0.11269999999999999</v>
      </c>
      <c r="AF115" s="25">
        <v>202.73</v>
      </c>
      <c r="AG115" s="25">
        <v>7092.81</v>
      </c>
      <c r="AH115" s="25">
        <v>866.05</v>
      </c>
      <c r="AI115" s="25">
        <v>200806.22</v>
      </c>
      <c r="AJ115" s="28">
        <v>519</v>
      </c>
      <c r="AK115" s="33">
        <v>34837</v>
      </c>
      <c r="AL115" s="33">
        <v>53247</v>
      </c>
      <c r="AM115" s="26">
        <v>53.23</v>
      </c>
      <c r="AN115" s="26">
        <v>34.47</v>
      </c>
      <c r="AO115" s="26">
        <v>33.79</v>
      </c>
      <c r="AP115" s="26">
        <v>5.0999999999999996</v>
      </c>
      <c r="AQ115" s="25">
        <v>0</v>
      </c>
      <c r="AR115" s="27">
        <v>1.2406999999999999</v>
      </c>
      <c r="AS115" s="25">
        <v>1514.36</v>
      </c>
      <c r="AT115" s="25">
        <v>1935.82</v>
      </c>
      <c r="AU115" s="25">
        <v>5759.67</v>
      </c>
      <c r="AV115" s="25">
        <v>1066.6300000000001</v>
      </c>
      <c r="AW115" s="25">
        <v>244.85</v>
      </c>
      <c r="AX115" s="25">
        <v>10521.32</v>
      </c>
      <c r="AY115" s="25">
        <v>3080.05</v>
      </c>
      <c r="AZ115" s="30">
        <v>0.31359999999999999</v>
      </c>
      <c r="BA115" s="25">
        <v>6194.86</v>
      </c>
      <c r="BB115" s="30">
        <v>0.63070000000000004</v>
      </c>
      <c r="BC115" s="25">
        <v>546.61</v>
      </c>
      <c r="BD115" s="30">
        <v>5.57E-2</v>
      </c>
      <c r="BE115" s="25">
        <v>9821.5300000000007</v>
      </c>
      <c r="BF115" s="25">
        <v>2594.41</v>
      </c>
      <c r="BG115" s="30">
        <v>0.45910000000000001</v>
      </c>
      <c r="BH115" s="30">
        <v>0.64729999999999999</v>
      </c>
      <c r="BI115" s="30">
        <v>0.18909999999999999</v>
      </c>
      <c r="BJ115" s="30">
        <v>0.108</v>
      </c>
      <c r="BK115" s="30">
        <v>3.8800000000000001E-2</v>
      </c>
      <c r="BL115" s="30">
        <v>1.6799999999999999E-2</v>
      </c>
    </row>
    <row r="116" spans="1:64" ht="15" x14ac:dyDescent="0.25">
      <c r="A116" s="28" t="s">
        <v>379</v>
      </c>
      <c r="B116" s="28">
        <v>45328</v>
      </c>
      <c r="C116" s="28">
        <v>16</v>
      </c>
      <c r="D116" s="29">
        <v>64.14</v>
      </c>
      <c r="E116" s="29">
        <v>1026.27</v>
      </c>
      <c r="F116" s="29">
        <v>1004</v>
      </c>
      <c r="G116" s="30">
        <v>1.09E-2</v>
      </c>
      <c r="H116" s="30">
        <v>0</v>
      </c>
      <c r="I116" s="30">
        <v>1.17E-2</v>
      </c>
      <c r="J116" s="30">
        <v>0</v>
      </c>
      <c r="K116" s="30">
        <v>1.3299999999999999E-2</v>
      </c>
      <c r="L116" s="30">
        <v>0.93820000000000003</v>
      </c>
      <c r="M116" s="30">
        <v>2.5899999999999999E-2</v>
      </c>
      <c r="N116" s="30">
        <v>0.34960000000000002</v>
      </c>
      <c r="O116" s="30">
        <v>0</v>
      </c>
      <c r="P116" s="30">
        <v>0.13150000000000001</v>
      </c>
      <c r="Q116" s="29">
        <v>51.97</v>
      </c>
      <c r="R116" s="25">
        <v>47692.2</v>
      </c>
      <c r="S116" s="30">
        <v>0.31330000000000002</v>
      </c>
      <c r="T116" s="30">
        <v>0.22889999999999999</v>
      </c>
      <c r="U116" s="30">
        <v>0.45779999999999998</v>
      </c>
      <c r="V116" s="26">
        <v>15.84</v>
      </c>
      <c r="W116" s="29">
        <v>8.5</v>
      </c>
      <c r="X116" s="25">
        <v>69660.710000000006</v>
      </c>
      <c r="Y116" s="26">
        <v>117.95</v>
      </c>
      <c r="Z116" s="25">
        <v>174014.59</v>
      </c>
      <c r="AA116" s="30">
        <v>0.74709999999999999</v>
      </c>
      <c r="AB116" s="30">
        <v>0.22989999999999999</v>
      </c>
      <c r="AC116" s="30">
        <v>2.2100000000000002E-2</v>
      </c>
      <c r="AD116" s="30">
        <v>8.9999999999999998E-4</v>
      </c>
      <c r="AE116" s="30">
        <v>0.25319999999999998</v>
      </c>
      <c r="AF116" s="25">
        <v>174.01</v>
      </c>
      <c r="AG116" s="25">
        <v>3893.75</v>
      </c>
      <c r="AH116" s="25">
        <v>552.63</v>
      </c>
      <c r="AI116" s="25">
        <v>162443.24</v>
      </c>
      <c r="AJ116" s="28">
        <v>455</v>
      </c>
      <c r="AK116" s="33">
        <v>28080</v>
      </c>
      <c r="AL116" s="33">
        <v>43228</v>
      </c>
      <c r="AM116" s="26">
        <v>31.7</v>
      </c>
      <c r="AN116" s="26">
        <v>22.21</v>
      </c>
      <c r="AO116" s="26">
        <v>22</v>
      </c>
      <c r="AP116" s="26">
        <v>0</v>
      </c>
      <c r="AQ116" s="25">
        <v>1401.15</v>
      </c>
      <c r="AR116" s="27">
        <v>1.276</v>
      </c>
      <c r="AS116" s="25">
        <v>1136.72</v>
      </c>
      <c r="AT116" s="25">
        <v>1232.8900000000001</v>
      </c>
      <c r="AU116" s="25">
        <v>5723.23</v>
      </c>
      <c r="AV116" s="25">
        <v>742.41</v>
      </c>
      <c r="AW116" s="25">
        <v>134.38999999999999</v>
      </c>
      <c r="AX116" s="25">
        <v>8969.64</v>
      </c>
      <c r="AY116" s="25">
        <v>2957.57</v>
      </c>
      <c r="AZ116" s="30">
        <v>0.30809999999999998</v>
      </c>
      <c r="BA116" s="25">
        <v>5831.51</v>
      </c>
      <c r="BB116" s="30">
        <v>0.60750000000000004</v>
      </c>
      <c r="BC116" s="25">
        <v>809.52</v>
      </c>
      <c r="BD116" s="30">
        <v>8.43E-2</v>
      </c>
      <c r="BE116" s="25">
        <v>9598.59</v>
      </c>
      <c r="BF116" s="25">
        <v>1890.91</v>
      </c>
      <c r="BG116" s="30">
        <v>0.44740000000000002</v>
      </c>
      <c r="BH116" s="30">
        <v>0.54320000000000002</v>
      </c>
      <c r="BI116" s="30">
        <v>0.1736</v>
      </c>
      <c r="BJ116" s="30">
        <v>0.24030000000000001</v>
      </c>
      <c r="BK116" s="30">
        <v>2.6499999999999999E-2</v>
      </c>
      <c r="BL116" s="30">
        <v>1.6299999999999999E-2</v>
      </c>
    </row>
    <row r="117" spans="1:64" ht="15" x14ac:dyDescent="0.25">
      <c r="A117" s="28" t="s">
        <v>380</v>
      </c>
      <c r="B117" s="28">
        <v>43802</v>
      </c>
      <c r="C117" s="28">
        <v>137</v>
      </c>
      <c r="D117" s="29">
        <v>476.79</v>
      </c>
      <c r="E117" s="29">
        <v>65320.17</v>
      </c>
      <c r="F117" s="29">
        <v>49616</v>
      </c>
      <c r="G117" s="30">
        <v>2.06E-2</v>
      </c>
      <c r="H117" s="30">
        <v>2.0000000000000001E-4</v>
      </c>
      <c r="I117" s="30">
        <v>0.58899999999999997</v>
      </c>
      <c r="J117" s="30">
        <v>2.2000000000000001E-3</v>
      </c>
      <c r="K117" s="30">
        <v>6.7799999999999999E-2</v>
      </c>
      <c r="L117" s="30">
        <v>0.26960000000000001</v>
      </c>
      <c r="M117" s="30">
        <v>5.0599999999999999E-2</v>
      </c>
      <c r="N117" s="30">
        <v>0.81859999999999999</v>
      </c>
      <c r="O117" s="30">
        <v>9.7199999999999995E-2</v>
      </c>
      <c r="P117" s="30">
        <v>0.13919999999999999</v>
      </c>
      <c r="Q117" s="29">
        <v>2200</v>
      </c>
      <c r="R117" s="25">
        <v>67166.539999999994</v>
      </c>
      <c r="S117" s="30">
        <v>0.11840000000000001</v>
      </c>
      <c r="T117" s="30">
        <v>0.18360000000000001</v>
      </c>
      <c r="U117" s="30">
        <v>0.69799999999999995</v>
      </c>
      <c r="V117" s="26">
        <v>20.02</v>
      </c>
      <c r="W117" s="29">
        <v>385.65</v>
      </c>
      <c r="X117" s="25">
        <v>91641.33</v>
      </c>
      <c r="Y117" s="26">
        <v>169.37</v>
      </c>
      <c r="Z117" s="25">
        <v>151305.32999999999</v>
      </c>
      <c r="AA117" s="30">
        <v>0.56940000000000002</v>
      </c>
      <c r="AB117" s="30">
        <v>0.40629999999999999</v>
      </c>
      <c r="AC117" s="30">
        <v>2.2800000000000001E-2</v>
      </c>
      <c r="AD117" s="30">
        <v>1.5E-3</v>
      </c>
      <c r="AE117" s="30">
        <v>0.43149999999999999</v>
      </c>
      <c r="AF117" s="25">
        <v>151.31</v>
      </c>
      <c r="AG117" s="25">
        <v>6392.95</v>
      </c>
      <c r="AH117" s="25">
        <v>543.19000000000005</v>
      </c>
      <c r="AI117" s="25">
        <v>156563.49</v>
      </c>
      <c r="AJ117" s="28">
        <v>440</v>
      </c>
      <c r="AK117" s="33">
        <v>26772</v>
      </c>
      <c r="AL117" s="33">
        <v>39164</v>
      </c>
      <c r="AM117" s="26">
        <v>71.099999999999994</v>
      </c>
      <c r="AN117" s="26">
        <v>36.26</v>
      </c>
      <c r="AO117" s="26">
        <v>48.92</v>
      </c>
      <c r="AP117" s="26">
        <v>4.51</v>
      </c>
      <c r="AQ117" s="25">
        <v>0</v>
      </c>
      <c r="AR117" s="27">
        <v>1.1074999999999999</v>
      </c>
      <c r="AS117" s="25">
        <v>1809.41</v>
      </c>
      <c r="AT117" s="25">
        <v>3071.11</v>
      </c>
      <c r="AU117" s="25">
        <v>7277.73</v>
      </c>
      <c r="AV117" s="25">
        <v>1831.64</v>
      </c>
      <c r="AW117" s="25">
        <v>976.95</v>
      </c>
      <c r="AX117" s="25">
        <v>14966.85</v>
      </c>
      <c r="AY117" s="25">
        <v>4618.99</v>
      </c>
      <c r="AZ117" s="30">
        <v>0.29599999999999999</v>
      </c>
      <c r="BA117" s="25">
        <v>8390.1299999999992</v>
      </c>
      <c r="BB117" s="30">
        <v>0.53769999999999996</v>
      </c>
      <c r="BC117" s="25">
        <v>2594.56</v>
      </c>
      <c r="BD117" s="30">
        <v>0.1663</v>
      </c>
      <c r="BE117" s="25">
        <v>15603.67</v>
      </c>
      <c r="BF117" s="25">
        <v>2150.02</v>
      </c>
      <c r="BG117" s="30">
        <v>0.62880000000000003</v>
      </c>
      <c r="BH117" s="30">
        <v>0.51049999999999995</v>
      </c>
      <c r="BI117" s="30">
        <v>0.20619999999999999</v>
      </c>
      <c r="BJ117" s="30">
        <v>0.2442</v>
      </c>
      <c r="BK117" s="30">
        <v>2.0500000000000001E-2</v>
      </c>
      <c r="BL117" s="30">
        <v>1.8599999999999998E-2</v>
      </c>
    </row>
    <row r="118" spans="1:64" ht="15" x14ac:dyDescent="0.25">
      <c r="A118" s="28" t="s">
        <v>381</v>
      </c>
      <c r="B118" s="28">
        <v>49312</v>
      </c>
      <c r="C118" s="28">
        <v>73</v>
      </c>
      <c r="D118" s="29">
        <v>12.62</v>
      </c>
      <c r="E118" s="29">
        <v>921.43</v>
      </c>
      <c r="F118" s="29">
        <v>897</v>
      </c>
      <c r="G118" s="30">
        <v>5.5999999999999999E-3</v>
      </c>
      <c r="H118" s="30">
        <v>0</v>
      </c>
      <c r="I118" s="30">
        <v>1.06E-2</v>
      </c>
      <c r="J118" s="30">
        <v>2.2000000000000001E-3</v>
      </c>
      <c r="K118" s="30">
        <v>4.0599999999999997E-2</v>
      </c>
      <c r="L118" s="30">
        <v>0.91059999999999997</v>
      </c>
      <c r="M118" s="30">
        <v>3.04E-2</v>
      </c>
      <c r="N118" s="30">
        <v>0.28570000000000001</v>
      </c>
      <c r="O118" s="30">
        <v>0</v>
      </c>
      <c r="P118" s="30">
        <v>9.6600000000000005E-2</v>
      </c>
      <c r="Q118" s="29">
        <v>41.4</v>
      </c>
      <c r="R118" s="25">
        <v>49794.73</v>
      </c>
      <c r="S118" s="30">
        <v>0.49320000000000003</v>
      </c>
      <c r="T118" s="30">
        <v>6.8500000000000005E-2</v>
      </c>
      <c r="U118" s="30">
        <v>0.43840000000000001</v>
      </c>
      <c r="V118" s="26">
        <v>18.41</v>
      </c>
      <c r="W118" s="29">
        <v>5.97</v>
      </c>
      <c r="X118" s="25">
        <v>69894.240000000005</v>
      </c>
      <c r="Y118" s="26">
        <v>151.47</v>
      </c>
      <c r="Z118" s="25">
        <v>98301.39</v>
      </c>
      <c r="AA118" s="30">
        <v>0.92369999999999997</v>
      </c>
      <c r="AB118" s="30">
        <v>3.56E-2</v>
      </c>
      <c r="AC118" s="30">
        <v>3.8800000000000001E-2</v>
      </c>
      <c r="AD118" s="30">
        <v>1.9E-3</v>
      </c>
      <c r="AE118" s="30">
        <v>7.7399999999999997E-2</v>
      </c>
      <c r="AF118" s="25">
        <v>98.3</v>
      </c>
      <c r="AG118" s="25">
        <v>2166.8200000000002</v>
      </c>
      <c r="AH118" s="25">
        <v>384.79</v>
      </c>
      <c r="AI118" s="25">
        <v>91707.86</v>
      </c>
      <c r="AJ118" s="28">
        <v>130</v>
      </c>
      <c r="AK118" s="33">
        <v>32779</v>
      </c>
      <c r="AL118" s="33">
        <v>44261</v>
      </c>
      <c r="AM118" s="26">
        <v>29.7</v>
      </c>
      <c r="AN118" s="26">
        <v>21.71</v>
      </c>
      <c r="AO118" s="26">
        <v>21.96</v>
      </c>
      <c r="AP118" s="26">
        <v>4.3499999999999996</v>
      </c>
      <c r="AQ118" s="25">
        <v>983.68</v>
      </c>
      <c r="AR118" s="27">
        <v>1.0014000000000001</v>
      </c>
      <c r="AS118" s="25">
        <v>1038.3499999999999</v>
      </c>
      <c r="AT118" s="25">
        <v>1283.74</v>
      </c>
      <c r="AU118" s="25">
        <v>4904.6499999999996</v>
      </c>
      <c r="AV118" s="25">
        <v>754.72</v>
      </c>
      <c r="AW118" s="25">
        <v>30.78</v>
      </c>
      <c r="AX118" s="25">
        <v>8012.24</v>
      </c>
      <c r="AY118" s="25">
        <v>5030.84</v>
      </c>
      <c r="AZ118" s="30">
        <v>0.59179999999999999</v>
      </c>
      <c r="BA118" s="25">
        <v>3214.79</v>
      </c>
      <c r="BB118" s="30">
        <v>0.37819999999999998</v>
      </c>
      <c r="BC118" s="25">
        <v>255.67</v>
      </c>
      <c r="BD118" s="30">
        <v>3.0099999999999998E-2</v>
      </c>
      <c r="BE118" s="25">
        <v>8501.31</v>
      </c>
      <c r="BF118" s="25">
        <v>4261.68</v>
      </c>
      <c r="BG118" s="30">
        <v>1.4892000000000001</v>
      </c>
      <c r="BH118" s="30">
        <v>0.5917</v>
      </c>
      <c r="BI118" s="30">
        <v>0.19520000000000001</v>
      </c>
      <c r="BJ118" s="30">
        <v>0.1615</v>
      </c>
      <c r="BK118" s="30">
        <v>3.8100000000000002E-2</v>
      </c>
      <c r="BL118" s="30">
        <v>1.3599999999999999E-2</v>
      </c>
    </row>
    <row r="119" spans="1:64" ht="15" x14ac:dyDescent="0.25">
      <c r="A119" s="28" t="s">
        <v>382</v>
      </c>
      <c r="B119" s="28">
        <v>43810</v>
      </c>
      <c r="C119" s="28">
        <v>59</v>
      </c>
      <c r="D119" s="29">
        <v>34.89</v>
      </c>
      <c r="E119" s="29">
        <v>2058.61</v>
      </c>
      <c r="F119" s="29">
        <v>1983</v>
      </c>
      <c r="G119" s="30">
        <v>4.4999999999999997E-3</v>
      </c>
      <c r="H119" s="30">
        <v>5.0000000000000001E-4</v>
      </c>
      <c r="I119" s="30">
        <v>0.02</v>
      </c>
      <c r="J119" s="30">
        <v>1E-3</v>
      </c>
      <c r="K119" s="30">
        <v>1.7999999999999999E-2</v>
      </c>
      <c r="L119" s="30">
        <v>0.91710000000000003</v>
      </c>
      <c r="M119" s="30">
        <v>3.8899999999999997E-2</v>
      </c>
      <c r="N119" s="30">
        <v>0.63190000000000002</v>
      </c>
      <c r="O119" s="30">
        <v>0</v>
      </c>
      <c r="P119" s="30">
        <v>0.14530000000000001</v>
      </c>
      <c r="Q119" s="29">
        <v>97.5</v>
      </c>
      <c r="R119" s="25">
        <v>50617.33</v>
      </c>
      <c r="S119" s="30">
        <v>0.32540000000000002</v>
      </c>
      <c r="T119" s="30">
        <v>0.246</v>
      </c>
      <c r="U119" s="30">
        <v>0.42859999999999998</v>
      </c>
      <c r="V119" s="26">
        <v>18.71</v>
      </c>
      <c r="W119" s="29">
        <v>10.85</v>
      </c>
      <c r="X119" s="25">
        <v>70042.67</v>
      </c>
      <c r="Y119" s="26">
        <v>180.7</v>
      </c>
      <c r="Z119" s="25">
        <v>97508.22</v>
      </c>
      <c r="AA119" s="30">
        <v>0.7792</v>
      </c>
      <c r="AB119" s="30">
        <v>0.18110000000000001</v>
      </c>
      <c r="AC119" s="30">
        <v>3.2599999999999997E-2</v>
      </c>
      <c r="AD119" s="30">
        <v>7.1000000000000004E-3</v>
      </c>
      <c r="AE119" s="30">
        <v>0.2228</v>
      </c>
      <c r="AF119" s="25">
        <v>97.51</v>
      </c>
      <c r="AG119" s="25">
        <v>2204.87</v>
      </c>
      <c r="AH119" s="25">
        <v>332.86</v>
      </c>
      <c r="AI119" s="25">
        <v>89976.65</v>
      </c>
      <c r="AJ119" s="28">
        <v>120</v>
      </c>
      <c r="AK119" s="33">
        <v>23976</v>
      </c>
      <c r="AL119" s="33">
        <v>34222</v>
      </c>
      <c r="AM119" s="26">
        <v>36.4</v>
      </c>
      <c r="AN119" s="26">
        <v>22.03</v>
      </c>
      <c r="AO119" s="26">
        <v>22.1</v>
      </c>
      <c r="AP119" s="26">
        <v>3.7</v>
      </c>
      <c r="AQ119" s="25">
        <v>0</v>
      </c>
      <c r="AR119" s="27">
        <v>0.90200000000000002</v>
      </c>
      <c r="AS119" s="25">
        <v>1162.48</v>
      </c>
      <c r="AT119" s="25">
        <v>1682.09</v>
      </c>
      <c r="AU119" s="25">
        <v>5014.83</v>
      </c>
      <c r="AV119" s="25">
        <v>984.54</v>
      </c>
      <c r="AW119" s="25">
        <v>574.58000000000004</v>
      </c>
      <c r="AX119" s="25">
        <v>9418.51</v>
      </c>
      <c r="AY119" s="25">
        <v>6062.98</v>
      </c>
      <c r="AZ119" s="30">
        <v>0.62860000000000005</v>
      </c>
      <c r="BA119" s="25">
        <v>1994.64</v>
      </c>
      <c r="BB119" s="30">
        <v>0.20680000000000001</v>
      </c>
      <c r="BC119" s="25">
        <v>1588.2</v>
      </c>
      <c r="BD119" s="30">
        <v>0.16470000000000001</v>
      </c>
      <c r="BE119" s="25">
        <v>9645.82</v>
      </c>
      <c r="BF119" s="25">
        <v>5646.53</v>
      </c>
      <c r="BG119" s="30">
        <v>2.8283999999999998</v>
      </c>
      <c r="BH119" s="30">
        <v>0.55400000000000005</v>
      </c>
      <c r="BI119" s="30">
        <v>0.24210000000000001</v>
      </c>
      <c r="BJ119" s="30">
        <v>0.16039999999999999</v>
      </c>
      <c r="BK119" s="30">
        <v>2.29E-2</v>
      </c>
      <c r="BL119" s="30">
        <v>2.06E-2</v>
      </c>
    </row>
    <row r="120" spans="1:64" ht="15" x14ac:dyDescent="0.25">
      <c r="A120" s="28" t="s">
        <v>383</v>
      </c>
      <c r="B120" s="28">
        <v>47548</v>
      </c>
      <c r="C120" s="28">
        <v>70</v>
      </c>
      <c r="D120" s="29">
        <v>7.99</v>
      </c>
      <c r="E120" s="29">
        <v>559.47</v>
      </c>
      <c r="F120" s="29">
        <v>543</v>
      </c>
      <c r="G120" s="30">
        <v>3.7000000000000002E-3</v>
      </c>
      <c r="H120" s="30">
        <v>0</v>
      </c>
      <c r="I120" s="30">
        <v>1.8E-3</v>
      </c>
      <c r="J120" s="30">
        <v>0</v>
      </c>
      <c r="K120" s="30">
        <v>1.8E-3</v>
      </c>
      <c r="L120" s="30">
        <v>0.9859</v>
      </c>
      <c r="M120" s="30">
        <v>6.7999999999999996E-3</v>
      </c>
      <c r="N120" s="30">
        <v>0.5101</v>
      </c>
      <c r="O120" s="30">
        <v>0</v>
      </c>
      <c r="P120" s="30">
        <v>0.18959999999999999</v>
      </c>
      <c r="Q120" s="29">
        <v>28.25</v>
      </c>
      <c r="R120" s="25">
        <v>39903.39</v>
      </c>
      <c r="S120" s="30">
        <v>0.21429999999999999</v>
      </c>
      <c r="T120" s="30">
        <v>0.1905</v>
      </c>
      <c r="U120" s="30">
        <v>0.59519999999999995</v>
      </c>
      <c r="V120" s="26">
        <v>14.58</v>
      </c>
      <c r="W120" s="29">
        <v>4.5999999999999996</v>
      </c>
      <c r="X120" s="25">
        <v>61803.83</v>
      </c>
      <c r="Y120" s="26">
        <v>115.88</v>
      </c>
      <c r="Z120" s="25">
        <v>125297.91</v>
      </c>
      <c r="AA120" s="30">
        <v>0.8115</v>
      </c>
      <c r="AB120" s="30">
        <v>9.3899999999999997E-2</v>
      </c>
      <c r="AC120" s="30">
        <v>9.3600000000000003E-2</v>
      </c>
      <c r="AD120" s="30">
        <v>1E-3</v>
      </c>
      <c r="AE120" s="30">
        <v>0.19170000000000001</v>
      </c>
      <c r="AF120" s="25">
        <v>125.3</v>
      </c>
      <c r="AG120" s="25">
        <v>4031.11</v>
      </c>
      <c r="AH120" s="25">
        <v>477.7</v>
      </c>
      <c r="AI120" s="25">
        <v>124938.02</v>
      </c>
      <c r="AJ120" s="28">
        <v>319</v>
      </c>
      <c r="AK120" s="33">
        <v>28556</v>
      </c>
      <c r="AL120" s="33">
        <v>37073</v>
      </c>
      <c r="AM120" s="26">
        <v>48.16</v>
      </c>
      <c r="AN120" s="26">
        <v>30.19</v>
      </c>
      <c r="AO120" s="26">
        <v>33.200000000000003</v>
      </c>
      <c r="AP120" s="26">
        <v>4</v>
      </c>
      <c r="AQ120" s="25">
        <v>0</v>
      </c>
      <c r="AR120" s="27">
        <v>1.5451999999999999</v>
      </c>
      <c r="AS120" s="25">
        <v>1416.42</v>
      </c>
      <c r="AT120" s="25">
        <v>2189.0300000000002</v>
      </c>
      <c r="AU120" s="25">
        <v>5333.27</v>
      </c>
      <c r="AV120" s="25">
        <v>866.08</v>
      </c>
      <c r="AW120" s="25">
        <v>352.09</v>
      </c>
      <c r="AX120" s="25">
        <v>10156.9</v>
      </c>
      <c r="AY120" s="25">
        <v>4802.78</v>
      </c>
      <c r="AZ120" s="30">
        <v>0.47510000000000002</v>
      </c>
      <c r="BA120" s="25">
        <v>4389.1400000000003</v>
      </c>
      <c r="BB120" s="30">
        <v>0.43419999999999997</v>
      </c>
      <c r="BC120" s="25">
        <v>916.81</v>
      </c>
      <c r="BD120" s="30">
        <v>9.0700000000000003E-2</v>
      </c>
      <c r="BE120" s="25">
        <v>10108.73</v>
      </c>
      <c r="BF120" s="25">
        <v>3914.8</v>
      </c>
      <c r="BG120" s="30">
        <v>1.885</v>
      </c>
      <c r="BH120" s="30">
        <v>0.47560000000000002</v>
      </c>
      <c r="BI120" s="30">
        <v>0.24759999999999999</v>
      </c>
      <c r="BJ120" s="30">
        <v>0.21829999999999999</v>
      </c>
      <c r="BK120" s="30">
        <v>3.61E-2</v>
      </c>
      <c r="BL120" s="30">
        <v>2.24E-2</v>
      </c>
    </row>
    <row r="121" spans="1:64" ht="15" x14ac:dyDescent="0.25">
      <c r="A121" s="28" t="s">
        <v>384</v>
      </c>
      <c r="B121" s="28">
        <v>49320</v>
      </c>
      <c r="C121" s="28">
        <v>80</v>
      </c>
      <c r="D121" s="29">
        <v>7.26</v>
      </c>
      <c r="E121" s="29">
        <v>581.16999999999996</v>
      </c>
      <c r="F121" s="29">
        <v>515</v>
      </c>
      <c r="G121" s="30">
        <v>1.9E-3</v>
      </c>
      <c r="H121" s="30">
        <v>0</v>
      </c>
      <c r="I121" s="30">
        <v>3.8999999999999998E-3</v>
      </c>
      <c r="J121" s="30">
        <v>0</v>
      </c>
      <c r="K121" s="30">
        <v>3.6999999999999998E-2</v>
      </c>
      <c r="L121" s="30">
        <v>0.95140000000000002</v>
      </c>
      <c r="M121" s="30">
        <v>5.7999999999999996E-3</v>
      </c>
      <c r="N121" s="30">
        <v>0.3508</v>
      </c>
      <c r="O121" s="30">
        <v>0</v>
      </c>
      <c r="P121" s="30">
        <v>0.19550000000000001</v>
      </c>
      <c r="Q121" s="29">
        <v>27.66</v>
      </c>
      <c r="R121" s="25">
        <v>49595.29</v>
      </c>
      <c r="S121" s="30">
        <v>0.15709999999999999</v>
      </c>
      <c r="T121" s="30">
        <v>0.1857</v>
      </c>
      <c r="U121" s="30">
        <v>0.65710000000000002</v>
      </c>
      <c r="V121" s="26">
        <v>15.94</v>
      </c>
      <c r="W121" s="29">
        <v>4.0999999999999996</v>
      </c>
      <c r="X121" s="25">
        <v>68678.679999999993</v>
      </c>
      <c r="Y121" s="26">
        <v>135.49</v>
      </c>
      <c r="Z121" s="25">
        <v>84947.31</v>
      </c>
      <c r="AA121" s="30">
        <v>0.90069999999999995</v>
      </c>
      <c r="AB121" s="30">
        <v>5.2499999999999998E-2</v>
      </c>
      <c r="AC121" s="30">
        <v>4.5400000000000003E-2</v>
      </c>
      <c r="AD121" s="30">
        <v>1.4E-3</v>
      </c>
      <c r="AE121" s="30">
        <v>0.1012</v>
      </c>
      <c r="AF121" s="25">
        <v>84.95</v>
      </c>
      <c r="AG121" s="25">
        <v>1973.36</v>
      </c>
      <c r="AH121" s="25">
        <v>297.99</v>
      </c>
      <c r="AI121" s="25">
        <v>80637.2</v>
      </c>
      <c r="AJ121" s="28">
        <v>74</v>
      </c>
      <c r="AK121" s="33">
        <v>29922</v>
      </c>
      <c r="AL121" s="33">
        <v>39229</v>
      </c>
      <c r="AM121" s="26">
        <v>34.35</v>
      </c>
      <c r="AN121" s="26">
        <v>22.63</v>
      </c>
      <c r="AO121" s="26">
        <v>23.56</v>
      </c>
      <c r="AP121" s="26">
        <v>4.45</v>
      </c>
      <c r="AQ121" s="25">
        <v>1417.57</v>
      </c>
      <c r="AR121" s="27">
        <v>1.304</v>
      </c>
      <c r="AS121" s="25">
        <v>1352.56</v>
      </c>
      <c r="AT121" s="25">
        <v>2390.08</v>
      </c>
      <c r="AU121" s="25">
        <v>5488.82</v>
      </c>
      <c r="AV121" s="25">
        <v>796.45</v>
      </c>
      <c r="AW121" s="25">
        <v>92.91</v>
      </c>
      <c r="AX121" s="25">
        <v>10120.81</v>
      </c>
      <c r="AY121" s="25">
        <v>6825.26</v>
      </c>
      <c r="AZ121" s="30">
        <v>0.60199999999999998</v>
      </c>
      <c r="BA121" s="25">
        <v>4000.06</v>
      </c>
      <c r="BB121" s="30">
        <v>0.3528</v>
      </c>
      <c r="BC121" s="25">
        <v>511.63</v>
      </c>
      <c r="BD121" s="30">
        <v>4.5100000000000001E-2</v>
      </c>
      <c r="BE121" s="25">
        <v>11336.95</v>
      </c>
      <c r="BF121" s="25">
        <v>5152.2299999999996</v>
      </c>
      <c r="BG121" s="30">
        <v>1.9704999999999999</v>
      </c>
      <c r="BH121" s="30">
        <v>0.52790000000000004</v>
      </c>
      <c r="BI121" s="30">
        <v>0.189</v>
      </c>
      <c r="BJ121" s="30">
        <v>0.2324</v>
      </c>
      <c r="BK121" s="30">
        <v>3.4200000000000001E-2</v>
      </c>
      <c r="BL121" s="30">
        <v>1.6500000000000001E-2</v>
      </c>
    </row>
    <row r="122" spans="1:64" ht="15" x14ac:dyDescent="0.25">
      <c r="A122" s="28" t="s">
        <v>385</v>
      </c>
      <c r="B122" s="28">
        <v>49981</v>
      </c>
      <c r="C122" s="28">
        <v>23</v>
      </c>
      <c r="D122" s="29">
        <v>146.71</v>
      </c>
      <c r="E122" s="29">
        <v>3374.39</v>
      </c>
      <c r="F122" s="29">
        <v>3156</v>
      </c>
      <c r="G122" s="30">
        <v>5.7200000000000001E-2</v>
      </c>
      <c r="H122" s="30">
        <v>0</v>
      </c>
      <c r="I122" s="30">
        <v>0.13950000000000001</v>
      </c>
      <c r="J122" s="30">
        <v>3.3999999999999998E-3</v>
      </c>
      <c r="K122" s="30">
        <v>1.0800000000000001E-2</v>
      </c>
      <c r="L122" s="30">
        <v>0.74980000000000002</v>
      </c>
      <c r="M122" s="30">
        <v>3.9300000000000002E-2</v>
      </c>
      <c r="N122" s="30">
        <v>0.1724</v>
      </c>
      <c r="O122" s="30">
        <v>4.1500000000000002E-2</v>
      </c>
      <c r="P122" s="30">
        <v>9.4899999999999998E-2</v>
      </c>
      <c r="Q122" s="29">
        <v>134.78</v>
      </c>
      <c r="R122" s="25">
        <v>63488.95</v>
      </c>
      <c r="S122" s="30">
        <v>0.37380000000000002</v>
      </c>
      <c r="T122" s="30">
        <v>0.25240000000000001</v>
      </c>
      <c r="U122" s="30">
        <v>0.37380000000000002</v>
      </c>
      <c r="V122" s="26">
        <v>20.94</v>
      </c>
      <c r="W122" s="29">
        <v>15</v>
      </c>
      <c r="X122" s="25">
        <v>90932.73</v>
      </c>
      <c r="Y122" s="26">
        <v>224.96</v>
      </c>
      <c r="Z122" s="25">
        <v>247143.9</v>
      </c>
      <c r="AA122" s="30">
        <v>0.60780000000000001</v>
      </c>
      <c r="AB122" s="30">
        <v>0.37340000000000001</v>
      </c>
      <c r="AC122" s="30">
        <v>1.7899999999999999E-2</v>
      </c>
      <c r="AD122" s="30">
        <v>1E-3</v>
      </c>
      <c r="AE122" s="30">
        <v>0.39219999999999999</v>
      </c>
      <c r="AF122" s="25">
        <v>247.14</v>
      </c>
      <c r="AG122" s="25">
        <v>8724.9699999999993</v>
      </c>
      <c r="AH122" s="25">
        <v>725.52</v>
      </c>
      <c r="AI122" s="25">
        <v>258390.32</v>
      </c>
      <c r="AJ122" s="28">
        <v>586</v>
      </c>
      <c r="AK122" s="33">
        <v>43434</v>
      </c>
      <c r="AL122" s="33">
        <v>70908</v>
      </c>
      <c r="AM122" s="26">
        <v>61.67</v>
      </c>
      <c r="AN122" s="26">
        <v>33.93</v>
      </c>
      <c r="AO122" s="26">
        <v>36.229999999999997</v>
      </c>
      <c r="AP122" s="26">
        <v>5.0999999999999996</v>
      </c>
      <c r="AQ122" s="25">
        <v>0</v>
      </c>
      <c r="AR122" s="27">
        <v>0.52210000000000001</v>
      </c>
      <c r="AS122" s="25">
        <v>1097.67</v>
      </c>
      <c r="AT122" s="25">
        <v>1691.68</v>
      </c>
      <c r="AU122" s="25">
        <v>6064.07</v>
      </c>
      <c r="AV122" s="25">
        <v>1002</v>
      </c>
      <c r="AW122" s="25">
        <v>285.88</v>
      </c>
      <c r="AX122" s="25">
        <v>10141.299999999999</v>
      </c>
      <c r="AY122" s="25">
        <v>2204.67</v>
      </c>
      <c r="AZ122" s="30">
        <v>0.20899999999999999</v>
      </c>
      <c r="BA122" s="25">
        <v>7847</v>
      </c>
      <c r="BB122" s="30">
        <v>0.74399999999999999</v>
      </c>
      <c r="BC122" s="25">
        <v>495.32</v>
      </c>
      <c r="BD122" s="30">
        <v>4.7E-2</v>
      </c>
      <c r="BE122" s="25">
        <v>10546.98</v>
      </c>
      <c r="BF122" s="25">
        <v>294.58</v>
      </c>
      <c r="BG122" s="30">
        <v>0.04</v>
      </c>
      <c r="BH122" s="30">
        <v>0.62109999999999999</v>
      </c>
      <c r="BI122" s="30">
        <v>0.17960000000000001</v>
      </c>
      <c r="BJ122" s="30">
        <v>0.13689999999999999</v>
      </c>
      <c r="BK122" s="30">
        <v>3.9899999999999998E-2</v>
      </c>
      <c r="BL122" s="30">
        <v>2.24E-2</v>
      </c>
    </row>
    <row r="123" spans="1:64" ht="15" x14ac:dyDescent="0.25">
      <c r="A123" s="28" t="s">
        <v>386</v>
      </c>
      <c r="B123" s="28">
        <v>47431</v>
      </c>
      <c r="C123" s="28">
        <v>101</v>
      </c>
      <c r="D123" s="29">
        <v>6.4</v>
      </c>
      <c r="E123" s="29">
        <v>646.89</v>
      </c>
      <c r="F123" s="29">
        <v>622</v>
      </c>
      <c r="G123" s="30">
        <v>8.0000000000000002E-3</v>
      </c>
      <c r="H123" s="30">
        <v>0</v>
      </c>
      <c r="I123" s="30">
        <v>1.11E-2</v>
      </c>
      <c r="J123" s="30">
        <v>0</v>
      </c>
      <c r="K123" s="30">
        <v>1.6500000000000001E-2</v>
      </c>
      <c r="L123" s="30">
        <v>0.95640000000000003</v>
      </c>
      <c r="M123" s="30">
        <v>8.0000000000000002E-3</v>
      </c>
      <c r="N123" s="30">
        <v>0.31559999999999999</v>
      </c>
      <c r="O123" s="30">
        <v>0</v>
      </c>
      <c r="P123" s="30">
        <v>0.16539999999999999</v>
      </c>
      <c r="Q123" s="29">
        <v>32.28</v>
      </c>
      <c r="R123" s="25">
        <v>50498.75</v>
      </c>
      <c r="S123" s="30">
        <v>0.20369999999999999</v>
      </c>
      <c r="T123" s="30">
        <v>0.1852</v>
      </c>
      <c r="U123" s="30">
        <v>0.61109999999999998</v>
      </c>
      <c r="V123" s="26">
        <v>15.89</v>
      </c>
      <c r="W123" s="29">
        <v>7</v>
      </c>
      <c r="X123" s="25">
        <v>52979.14</v>
      </c>
      <c r="Y123" s="26">
        <v>92.41</v>
      </c>
      <c r="Z123" s="25">
        <v>139641.01</v>
      </c>
      <c r="AA123" s="30">
        <v>0.86319999999999997</v>
      </c>
      <c r="AB123" s="30">
        <v>9.9500000000000005E-2</v>
      </c>
      <c r="AC123" s="30">
        <v>3.6200000000000003E-2</v>
      </c>
      <c r="AD123" s="30">
        <v>1.1000000000000001E-3</v>
      </c>
      <c r="AE123" s="30">
        <v>0.13800000000000001</v>
      </c>
      <c r="AF123" s="25">
        <v>139.63999999999999</v>
      </c>
      <c r="AG123" s="25">
        <v>2955.82</v>
      </c>
      <c r="AH123" s="25">
        <v>424.9</v>
      </c>
      <c r="AI123" s="25">
        <v>123871.05</v>
      </c>
      <c r="AJ123" s="28">
        <v>309</v>
      </c>
      <c r="AK123" s="33">
        <v>33332</v>
      </c>
      <c r="AL123" s="33">
        <v>47412</v>
      </c>
      <c r="AM123" s="26">
        <v>32.799999999999997</v>
      </c>
      <c r="AN123" s="26">
        <v>20</v>
      </c>
      <c r="AO123" s="26">
        <v>26.94</v>
      </c>
      <c r="AP123" s="26">
        <v>5.4</v>
      </c>
      <c r="AQ123" s="25">
        <v>2179.5500000000002</v>
      </c>
      <c r="AR123" s="27">
        <v>1.3036000000000001</v>
      </c>
      <c r="AS123" s="25">
        <v>1838.37</v>
      </c>
      <c r="AT123" s="25">
        <v>1937.25</v>
      </c>
      <c r="AU123" s="25">
        <v>5416.05</v>
      </c>
      <c r="AV123" s="25">
        <v>1140.6500000000001</v>
      </c>
      <c r="AW123" s="25">
        <v>27.27</v>
      </c>
      <c r="AX123" s="25">
        <v>10359.6</v>
      </c>
      <c r="AY123" s="25">
        <v>4793.3999999999996</v>
      </c>
      <c r="AZ123" s="30">
        <v>0.44059999999999999</v>
      </c>
      <c r="BA123" s="25">
        <v>5502.73</v>
      </c>
      <c r="BB123" s="30">
        <v>0.50580000000000003</v>
      </c>
      <c r="BC123" s="25">
        <v>583.44000000000005</v>
      </c>
      <c r="BD123" s="30">
        <v>5.3600000000000002E-2</v>
      </c>
      <c r="BE123" s="25">
        <v>10879.57</v>
      </c>
      <c r="BF123" s="25">
        <v>3692.94</v>
      </c>
      <c r="BG123" s="30">
        <v>0.9889</v>
      </c>
      <c r="BH123" s="30">
        <v>0.54849999999999999</v>
      </c>
      <c r="BI123" s="30">
        <v>0.20430000000000001</v>
      </c>
      <c r="BJ123" s="30">
        <v>0.1736</v>
      </c>
      <c r="BK123" s="30">
        <v>2.5499999999999998E-2</v>
      </c>
      <c r="BL123" s="30">
        <v>4.8000000000000001E-2</v>
      </c>
    </row>
    <row r="124" spans="1:64" ht="15" x14ac:dyDescent="0.25">
      <c r="A124" s="28" t="s">
        <v>387</v>
      </c>
      <c r="B124" s="28">
        <v>43828</v>
      </c>
      <c r="C124" s="28">
        <v>9</v>
      </c>
      <c r="D124" s="29">
        <v>194.99</v>
      </c>
      <c r="E124" s="29">
        <v>1754.94</v>
      </c>
      <c r="F124" s="29">
        <v>1732</v>
      </c>
      <c r="G124" s="30">
        <v>7.4999999999999997E-3</v>
      </c>
      <c r="H124" s="30">
        <v>0</v>
      </c>
      <c r="I124" s="30">
        <v>1.4800000000000001E-2</v>
      </c>
      <c r="J124" s="30">
        <v>0</v>
      </c>
      <c r="K124" s="30">
        <v>8.3999999999999995E-3</v>
      </c>
      <c r="L124" s="30">
        <v>0.92610000000000003</v>
      </c>
      <c r="M124" s="30">
        <v>4.3200000000000002E-2</v>
      </c>
      <c r="N124" s="30">
        <v>0.59699999999999998</v>
      </c>
      <c r="O124" s="30">
        <v>0</v>
      </c>
      <c r="P124" s="30">
        <v>0.25219999999999998</v>
      </c>
      <c r="Q124" s="29">
        <v>87.65</v>
      </c>
      <c r="R124" s="25">
        <v>49975.94</v>
      </c>
      <c r="S124" s="30">
        <v>0.20469999999999999</v>
      </c>
      <c r="T124" s="30">
        <v>0.189</v>
      </c>
      <c r="U124" s="30">
        <v>0.60629999999999995</v>
      </c>
      <c r="V124" s="26">
        <v>14.95</v>
      </c>
      <c r="W124" s="29">
        <v>13.23</v>
      </c>
      <c r="X124" s="25">
        <v>61906.17</v>
      </c>
      <c r="Y124" s="26">
        <v>128.81</v>
      </c>
      <c r="Z124" s="25">
        <v>94137.36</v>
      </c>
      <c r="AA124" s="30">
        <v>0.63680000000000003</v>
      </c>
      <c r="AB124" s="30">
        <v>0.31780000000000003</v>
      </c>
      <c r="AC124" s="30">
        <v>4.4200000000000003E-2</v>
      </c>
      <c r="AD124" s="30">
        <v>1.1999999999999999E-3</v>
      </c>
      <c r="AE124" s="30">
        <v>0.36420000000000002</v>
      </c>
      <c r="AF124" s="25">
        <v>94.14</v>
      </c>
      <c r="AG124" s="25">
        <v>3282.68</v>
      </c>
      <c r="AH124" s="25">
        <v>385.69</v>
      </c>
      <c r="AI124" s="25">
        <v>94531.62</v>
      </c>
      <c r="AJ124" s="28">
        <v>149</v>
      </c>
      <c r="AK124" s="33">
        <v>22063</v>
      </c>
      <c r="AL124" s="33">
        <v>38746</v>
      </c>
      <c r="AM124" s="26">
        <v>57.3</v>
      </c>
      <c r="AN124" s="26">
        <v>32.869999999999997</v>
      </c>
      <c r="AO124" s="26">
        <v>35.67</v>
      </c>
      <c r="AP124" s="26">
        <v>4.5999999999999996</v>
      </c>
      <c r="AQ124" s="25">
        <v>0</v>
      </c>
      <c r="AR124" s="27">
        <v>1.0239</v>
      </c>
      <c r="AS124" s="25">
        <v>1139.44</v>
      </c>
      <c r="AT124" s="25">
        <v>1709.61</v>
      </c>
      <c r="AU124" s="25">
        <v>6042.89</v>
      </c>
      <c r="AV124" s="25">
        <v>874.52</v>
      </c>
      <c r="AW124" s="25">
        <v>147.80000000000001</v>
      </c>
      <c r="AX124" s="25">
        <v>9914.26</v>
      </c>
      <c r="AY124" s="25">
        <v>5436</v>
      </c>
      <c r="AZ124" s="30">
        <v>0.54569999999999996</v>
      </c>
      <c r="BA124" s="25">
        <v>3357.32</v>
      </c>
      <c r="BB124" s="30">
        <v>0.33700000000000002</v>
      </c>
      <c r="BC124" s="25">
        <v>1169.1099999999999</v>
      </c>
      <c r="BD124" s="30">
        <v>0.1174</v>
      </c>
      <c r="BE124" s="25">
        <v>9962.42</v>
      </c>
      <c r="BF124" s="25">
        <v>4763.09</v>
      </c>
      <c r="BG124" s="30">
        <v>1.7016</v>
      </c>
      <c r="BH124" s="30">
        <v>0.57820000000000005</v>
      </c>
      <c r="BI124" s="30">
        <v>0.2316</v>
      </c>
      <c r="BJ124" s="30">
        <v>0.14699999999999999</v>
      </c>
      <c r="BK124" s="30">
        <v>3.0599999999999999E-2</v>
      </c>
      <c r="BL124" s="30">
        <v>1.26E-2</v>
      </c>
    </row>
    <row r="125" spans="1:64" ht="15" x14ac:dyDescent="0.25">
      <c r="A125" s="28" t="s">
        <v>388</v>
      </c>
      <c r="B125" s="28">
        <v>49999</v>
      </c>
      <c r="C125" s="28">
        <v>13</v>
      </c>
      <c r="D125" s="29">
        <v>122.8</v>
      </c>
      <c r="E125" s="29">
        <v>1596.46</v>
      </c>
      <c r="F125" s="29">
        <v>2239</v>
      </c>
      <c r="G125" s="30">
        <v>6.8999999999999999E-3</v>
      </c>
      <c r="H125" s="30">
        <v>4.0000000000000002E-4</v>
      </c>
      <c r="I125" s="30">
        <v>2.4199999999999999E-2</v>
      </c>
      <c r="J125" s="30">
        <v>3.5999999999999999E-3</v>
      </c>
      <c r="K125" s="30">
        <v>1.15E-2</v>
      </c>
      <c r="L125" s="30">
        <v>0.93640000000000001</v>
      </c>
      <c r="M125" s="30">
        <v>1.7000000000000001E-2</v>
      </c>
      <c r="N125" s="30">
        <v>0.42899999999999999</v>
      </c>
      <c r="O125" s="30">
        <v>9.7999999999999997E-3</v>
      </c>
      <c r="P125" s="30">
        <v>0.1618</v>
      </c>
      <c r="Q125" s="29">
        <v>97.24</v>
      </c>
      <c r="R125" s="25">
        <v>50463.01</v>
      </c>
      <c r="S125" s="30">
        <v>0.18240000000000001</v>
      </c>
      <c r="T125" s="30">
        <v>0.26350000000000001</v>
      </c>
      <c r="U125" s="30">
        <v>0.55410000000000004</v>
      </c>
      <c r="V125" s="26">
        <v>20.079999999999998</v>
      </c>
      <c r="W125" s="29">
        <v>12</v>
      </c>
      <c r="X125" s="25">
        <v>82001.67</v>
      </c>
      <c r="Y125" s="26">
        <v>127.94</v>
      </c>
      <c r="Z125" s="25">
        <v>198844.76</v>
      </c>
      <c r="AA125" s="30">
        <v>0.81769999999999998</v>
      </c>
      <c r="AB125" s="30">
        <v>0.16039999999999999</v>
      </c>
      <c r="AC125" s="30">
        <v>2.0899999999999998E-2</v>
      </c>
      <c r="AD125" s="30">
        <v>1E-3</v>
      </c>
      <c r="AE125" s="30">
        <v>0.18229999999999999</v>
      </c>
      <c r="AF125" s="25">
        <v>198.84</v>
      </c>
      <c r="AG125" s="25">
        <v>7935.39</v>
      </c>
      <c r="AH125" s="25">
        <v>831.16</v>
      </c>
      <c r="AI125" s="25">
        <v>140290.06</v>
      </c>
      <c r="AJ125" s="28">
        <v>385</v>
      </c>
      <c r="AK125" s="33">
        <v>31383</v>
      </c>
      <c r="AL125" s="33">
        <v>49678</v>
      </c>
      <c r="AM125" s="26">
        <v>76.319999999999993</v>
      </c>
      <c r="AN125" s="26">
        <v>38.369999999999997</v>
      </c>
      <c r="AO125" s="26">
        <v>42.84</v>
      </c>
      <c r="AP125" s="26">
        <v>5.6</v>
      </c>
      <c r="AQ125" s="25">
        <v>0</v>
      </c>
      <c r="AR125" s="27">
        <v>1.0441</v>
      </c>
      <c r="AS125" s="25">
        <v>1221.71</v>
      </c>
      <c r="AT125" s="25">
        <v>1821.14</v>
      </c>
      <c r="AU125" s="25">
        <v>5299.91</v>
      </c>
      <c r="AV125" s="25">
        <v>857.28</v>
      </c>
      <c r="AW125" s="25">
        <v>323.5</v>
      </c>
      <c r="AX125" s="25">
        <v>9523.5400000000009</v>
      </c>
      <c r="AY125" s="25">
        <v>2377.9899999999998</v>
      </c>
      <c r="AZ125" s="30">
        <v>0.25650000000000001</v>
      </c>
      <c r="BA125" s="25">
        <v>6086.24</v>
      </c>
      <c r="BB125" s="30">
        <v>0.65649999999999997</v>
      </c>
      <c r="BC125" s="25">
        <v>806.55</v>
      </c>
      <c r="BD125" s="30">
        <v>8.6999999999999994E-2</v>
      </c>
      <c r="BE125" s="25">
        <v>9270.7800000000007</v>
      </c>
      <c r="BF125" s="25">
        <v>4482.2299999999996</v>
      </c>
      <c r="BG125" s="30">
        <v>0.71099999999999997</v>
      </c>
      <c r="BH125" s="30">
        <v>0.5554</v>
      </c>
      <c r="BI125" s="30">
        <v>0.2324</v>
      </c>
      <c r="BJ125" s="30">
        <v>0.1744</v>
      </c>
      <c r="BK125" s="30">
        <v>2.35E-2</v>
      </c>
      <c r="BL125" s="30">
        <v>1.4200000000000001E-2</v>
      </c>
    </row>
    <row r="126" spans="1:64" ht="15" x14ac:dyDescent="0.25">
      <c r="A126" s="28" t="s">
        <v>389</v>
      </c>
      <c r="B126" s="28">
        <v>45336</v>
      </c>
      <c r="C126" s="28">
        <v>35</v>
      </c>
      <c r="D126" s="29">
        <v>24.83</v>
      </c>
      <c r="E126" s="29">
        <v>869.1</v>
      </c>
      <c r="F126" s="29">
        <v>885</v>
      </c>
      <c r="G126" s="30">
        <v>2.3E-3</v>
      </c>
      <c r="H126" s="30">
        <v>0</v>
      </c>
      <c r="I126" s="30">
        <v>4.8999999999999998E-3</v>
      </c>
      <c r="J126" s="30">
        <v>6.9999999999999999E-4</v>
      </c>
      <c r="K126" s="30">
        <v>1.5299999999999999E-2</v>
      </c>
      <c r="L126" s="30">
        <v>0.94530000000000003</v>
      </c>
      <c r="M126" s="30">
        <v>3.15E-2</v>
      </c>
      <c r="N126" s="30">
        <v>0.24379999999999999</v>
      </c>
      <c r="O126" s="30">
        <v>0</v>
      </c>
      <c r="P126" s="30">
        <v>0.10680000000000001</v>
      </c>
      <c r="Q126" s="29">
        <v>43.03</v>
      </c>
      <c r="R126" s="25">
        <v>51807.7</v>
      </c>
      <c r="S126" s="30">
        <v>0.23330000000000001</v>
      </c>
      <c r="T126" s="30">
        <v>0.1</v>
      </c>
      <c r="U126" s="30">
        <v>0.66669999999999996</v>
      </c>
      <c r="V126" s="26">
        <v>16.760000000000002</v>
      </c>
      <c r="W126" s="29">
        <v>5.7</v>
      </c>
      <c r="X126" s="25">
        <v>78714</v>
      </c>
      <c r="Y126" s="26">
        <v>145.85</v>
      </c>
      <c r="Z126" s="25">
        <v>110728.68</v>
      </c>
      <c r="AA126" s="30">
        <v>0.82030000000000003</v>
      </c>
      <c r="AB126" s="30">
        <v>0.14499999999999999</v>
      </c>
      <c r="AC126" s="30">
        <v>3.3799999999999997E-2</v>
      </c>
      <c r="AD126" s="30">
        <v>8.0000000000000004E-4</v>
      </c>
      <c r="AE126" s="30">
        <v>0.1797</v>
      </c>
      <c r="AF126" s="25">
        <v>110.73</v>
      </c>
      <c r="AG126" s="25">
        <v>2553.15</v>
      </c>
      <c r="AH126" s="25">
        <v>286.10000000000002</v>
      </c>
      <c r="AI126" s="25">
        <v>112975.78</v>
      </c>
      <c r="AJ126" s="28">
        <v>248</v>
      </c>
      <c r="AK126" s="33">
        <v>30832</v>
      </c>
      <c r="AL126" s="33">
        <v>43063</v>
      </c>
      <c r="AM126" s="26">
        <v>35.299999999999997</v>
      </c>
      <c r="AN126" s="26">
        <v>22.48</v>
      </c>
      <c r="AO126" s="26">
        <v>23.4</v>
      </c>
      <c r="AP126" s="26">
        <v>3.9</v>
      </c>
      <c r="AQ126" s="25">
        <v>1734.79</v>
      </c>
      <c r="AR126" s="27">
        <v>1.4917</v>
      </c>
      <c r="AS126" s="25">
        <v>1263.68</v>
      </c>
      <c r="AT126" s="25">
        <v>1472.14</v>
      </c>
      <c r="AU126" s="25">
        <v>4932.54</v>
      </c>
      <c r="AV126" s="25">
        <v>959.67</v>
      </c>
      <c r="AW126" s="25">
        <v>338.99</v>
      </c>
      <c r="AX126" s="25">
        <v>8967.02</v>
      </c>
      <c r="AY126" s="25">
        <v>3775.36</v>
      </c>
      <c r="AZ126" s="30">
        <v>0.4405</v>
      </c>
      <c r="BA126" s="25">
        <v>4239.38</v>
      </c>
      <c r="BB126" s="30">
        <v>0.49469999999999997</v>
      </c>
      <c r="BC126" s="25">
        <v>554.98</v>
      </c>
      <c r="BD126" s="30">
        <v>6.4799999999999996E-2</v>
      </c>
      <c r="BE126" s="25">
        <v>8569.7199999999993</v>
      </c>
      <c r="BF126" s="25">
        <v>3537.64</v>
      </c>
      <c r="BG126" s="30">
        <v>1.1269</v>
      </c>
      <c r="BH126" s="30">
        <v>0.56869999999999998</v>
      </c>
      <c r="BI126" s="30">
        <v>0.22670000000000001</v>
      </c>
      <c r="BJ126" s="30">
        <v>0.1653</v>
      </c>
      <c r="BK126" s="30">
        <v>2.64E-2</v>
      </c>
      <c r="BL126" s="30">
        <v>1.29E-2</v>
      </c>
    </row>
    <row r="127" spans="1:64" ht="15" x14ac:dyDescent="0.25">
      <c r="A127" s="28" t="s">
        <v>390</v>
      </c>
      <c r="B127" s="28">
        <v>45344</v>
      </c>
      <c r="C127" s="28">
        <v>20</v>
      </c>
      <c r="D127" s="29">
        <v>40.29</v>
      </c>
      <c r="E127" s="29">
        <v>805.77</v>
      </c>
      <c r="F127" s="29">
        <v>702</v>
      </c>
      <c r="G127" s="30">
        <v>3.5999999999999999E-3</v>
      </c>
      <c r="H127" s="30">
        <v>0</v>
      </c>
      <c r="I127" s="30">
        <v>2.9600000000000001E-2</v>
      </c>
      <c r="J127" s="30">
        <v>0</v>
      </c>
      <c r="K127" s="30">
        <v>2.3999999999999998E-3</v>
      </c>
      <c r="L127" s="30">
        <v>0.91669999999999996</v>
      </c>
      <c r="M127" s="30">
        <v>4.7699999999999999E-2</v>
      </c>
      <c r="N127" s="30">
        <v>0.65100000000000002</v>
      </c>
      <c r="O127" s="30">
        <v>0</v>
      </c>
      <c r="P127" s="30">
        <v>0.1542</v>
      </c>
      <c r="Q127" s="29">
        <v>34.15</v>
      </c>
      <c r="R127" s="25">
        <v>45063.72</v>
      </c>
      <c r="S127" s="30">
        <v>0.2344</v>
      </c>
      <c r="T127" s="30">
        <v>0.15629999999999999</v>
      </c>
      <c r="U127" s="30">
        <v>0.60940000000000005</v>
      </c>
      <c r="V127" s="26">
        <v>17.420000000000002</v>
      </c>
      <c r="W127" s="29">
        <v>6.25</v>
      </c>
      <c r="X127" s="25">
        <v>66648.240000000005</v>
      </c>
      <c r="Y127" s="26">
        <v>119.78</v>
      </c>
      <c r="Z127" s="25">
        <v>86680.67</v>
      </c>
      <c r="AA127" s="30">
        <v>0.76859999999999995</v>
      </c>
      <c r="AB127" s="30">
        <v>0.17660000000000001</v>
      </c>
      <c r="AC127" s="30">
        <v>5.3199999999999997E-2</v>
      </c>
      <c r="AD127" s="30">
        <v>1.6000000000000001E-3</v>
      </c>
      <c r="AE127" s="30">
        <v>0.2359</v>
      </c>
      <c r="AF127" s="25">
        <v>86.68</v>
      </c>
      <c r="AG127" s="25">
        <v>3125.53</v>
      </c>
      <c r="AH127" s="25">
        <v>485.82</v>
      </c>
      <c r="AI127" s="25">
        <v>92467.54</v>
      </c>
      <c r="AJ127" s="28">
        <v>134</v>
      </c>
      <c r="AK127" s="33">
        <v>23656</v>
      </c>
      <c r="AL127" s="33">
        <v>33112</v>
      </c>
      <c r="AM127" s="26">
        <v>64.569999999999993</v>
      </c>
      <c r="AN127" s="26">
        <v>31.76</v>
      </c>
      <c r="AO127" s="26">
        <v>45.9</v>
      </c>
      <c r="AP127" s="26">
        <v>3.8</v>
      </c>
      <c r="AQ127" s="25">
        <v>108.15</v>
      </c>
      <c r="AR127" s="27">
        <v>1.1195999999999999</v>
      </c>
      <c r="AS127" s="25">
        <v>1443.62</v>
      </c>
      <c r="AT127" s="25">
        <v>1681.77</v>
      </c>
      <c r="AU127" s="25">
        <v>5255.49</v>
      </c>
      <c r="AV127" s="25">
        <v>1261.5999999999999</v>
      </c>
      <c r="AW127" s="25">
        <v>114.15</v>
      </c>
      <c r="AX127" s="25">
        <v>9756.6299999999992</v>
      </c>
      <c r="AY127" s="25">
        <v>5632.74</v>
      </c>
      <c r="AZ127" s="30">
        <v>0.53939999999999999</v>
      </c>
      <c r="BA127" s="25">
        <v>3568.72</v>
      </c>
      <c r="BB127" s="30">
        <v>0.3417</v>
      </c>
      <c r="BC127" s="25">
        <v>1241.9100000000001</v>
      </c>
      <c r="BD127" s="30">
        <v>0.11890000000000001</v>
      </c>
      <c r="BE127" s="25">
        <v>10443.370000000001</v>
      </c>
      <c r="BF127" s="25">
        <v>3756.32</v>
      </c>
      <c r="BG127" s="30">
        <v>1.7755000000000001</v>
      </c>
      <c r="BH127" s="30">
        <v>0.50339999999999996</v>
      </c>
      <c r="BI127" s="30">
        <v>0.21659999999999999</v>
      </c>
      <c r="BJ127" s="30">
        <v>0.21340000000000001</v>
      </c>
      <c r="BK127" s="30">
        <v>3.09E-2</v>
      </c>
      <c r="BL127" s="30">
        <v>3.5700000000000003E-2</v>
      </c>
    </row>
    <row r="128" spans="1:64" ht="15" x14ac:dyDescent="0.25">
      <c r="A128" s="28" t="s">
        <v>391</v>
      </c>
      <c r="B128" s="28">
        <v>46433</v>
      </c>
      <c r="C128" s="28">
        <v>38</v>
      </c>
      <c r="D128" s="29">
        <v>24.31</v>
      </c>
      <c r="E128" s="29">
        <v>923.81</v>
      </c>
      <c r="F128" s="29">
        <v>1220</v>
      </c>
      <c r="G128" s="30">
        <v>2.0999999999999999E-3</v>
      </c>
      <c r="H128" s="30">
        <v>0</v>
      </c>
      <c r="I128" s="30">
        <v>1.6000000000000001E-3</v>
      </c>
      <c r="J128" s="30">
        <v>8.0000000000000004E-4</v>
      </c>
      <c r="K128" s="30">
        <v>6.4999999999999997E-3</v>
      </c>
      <c r="L128" s="30">
        <v>0.98619999999999997</v>
      </c>
      <c r="M128" s="30">
        <v>2.8E-3</v>
      </c>
      <c r="N128" s="30">
        <v>0.40849999999999997</v>
      </c>
      <c r="O128" s="30">
        <v>0</v>
      </c>
      <c r="P128" s="30">
        <v>0.1115</v>
      </c>
      <c r="Q128" s="29">
        <v>56.44</v>
      </c>
      <c r="R128" s="25">
        <v>49543.45</v>
      </c>
      <c r="S128" s="30">
        <v>0.13100000000000001</v>
      </c>
      <c r="T128" s="30">
        <v>0.13100000000000001</v>
      </c>
      <c r="U128" s="30">
        <v>0.73809999999999998</v>
      </c>
      <c r="V128" s="26">
        <v>17.38</v>
      </c>
      <c r="W128" s="29">
        <v>12.2</v>
      </c>
      <c r="X128" s="25">
        <v>58812.49</v>
      </c>
      <c r="Y128" s="26">
        <v>74.63</v>
      </c>
      <c r="Z128" s="25">
        <v>111583.35</v>
      </c>
      <c r="AA128" s="30">
        <v>0.86970000000000003</v>
      </c>
      <c r="AB128" s="30">
        <v>7.3599999999999999E-2</v>
      </c>
      <c r="AC128" s="30">
        <v>5.57E-2</v>
      </c>
      <c r="AD128" s="30">
        <v>1E-3</v>
      </c>
      <c r="AE128" s="30">
        <v>0.1313</v>
      </c>
      <c r="AF128" s="25">
        <v>111.58</v>
      </c>
      <c r="AG128" s="25">
        <v>2516.14</v>
      </c>
      <c r="AH128" s="25">
        <v>400.82</v>
      </c>
      <c r="AI128" s="25">
        <v>82969.94</v>
      </c>
      <c r="AJ128" s="28">
        <v>82</v>
      </c>
      <c r="AK128" s="33">
        <v>28935</v>
      </c>
      <c r="AL128" s="33">
        <v>41489</v>
      </c>
      <c r="AM128" s="26">
        <v>31.5</v>
      </c>
      <c r="AN128" s="26">
        <v>22.01</v>
      </c>
      <c r="AO128" s="26">
        <v>22</v>
      </c>
      <c r="AP128" s="26">
        <v>3.2</v>
      </c>
      <c r="AQ128" s="25">
        <v>1046.9000000000001</v>
      </c>
      <c r="AR128" s="27">
        <v>1.228</v>
      </c>
      <c r="AS128" s="25">
        <v>1000.02</v>
      </c>
      <c r="AT128" s="25">
        <v>1999.01</v>
      </c>
      <c r="AU128" s="25">
        <v>4862.88</v>
      </c>
      <c r="AV128" s="25">
        <v>835.81</v>
      </c>
      <c r="AW128" s="25">
        <v>171.79</v>
      </c>
      <c r="AX128" s="25">
        <v>8869.51</v>
      </c>
      <c r="AY128" s="25">
        <v>3602</v>
      </c>
      <c r="AZ128" s="30">
        <v>0.42020000000000002</v>
      </c>
      <c r="BA128" s="25">
        <v>4416.6000000000004</v>
      </c>
      <c r="BB128" s="30">
        <v>0.51519999999999999</v>
      </c>
      <c r="BC128" s="25">
        <v>553.78</v>
      </c>
      <c r="BD128" s="30">
        <v>6.4600000000000005E-2</v>
      </c>
      <c r="BE128" s="25">
        <v>8572.3700000000008</v>
      </c>
      <c r="BF128" s="25">
        <v>6501.47</v>
      </c>
      <c r="BG128" s="30">
        <v>2.1328</v>
      </c>
      <c r="BH128" s="30">
        <v>0.5474</v>
      </c>
      <c r="BI128" s="30">
        <v>0.247</v>
      </c>
      <c r="BJ128" s="30">
        <v>0.1467</v>
      </c>
      <c r="BK128" s="30">
        <v>4.5900000000000003E-2</v>
      </c>
      <c r="BL128" s="30">
        <v>1.2999999999999999E-2</v>
      </c>
    </row>
    <row r="129" spans="1:64" ht="15" x14ac:dyDescent="0.25">
      <c r="A129" s="28" t="s">
        <v>392</v>
      </c>
      <c r="B129" s="28">
        <v>49429</v>
      </c>
      <c r="C129" s="28">
        <v>104</v>
      </c>
      <c r="D129" s="29">
        <v>12.47</v>
      </c>
      <c r="E129" s="29">
        <v>1296.99</v>
      </c>
      <c r="F129" s="29">
        <v>1246</v>
      </c>
      <c r="G129" s="30">
        <v>1.5E-3</v>
      </c>
      <c r="H129" s="30">
        <v>0</v>
      </c>
      <c r="I129" s="30">
        <v>7.3000000000000001E-3</v>
      </c>
      <c r="J129" s="30">
        <v>0</v>
      </c>
      <c r="K129" s="30">
        <v>1.23E-2</v>
      </c>
      <c r="L129" s="30">
        <v>0.96689999999999998</v>
      </c>
      <c r="M129" s="30">
        <v>1.2E-2</v>
      </c>
      <c r="N129" s="30">
        <v>0.38600000000000001</v>
      </c>
      <c r="O129" s="30">
        <v>0</v>
      </c>
      <c r="P129" s="30">
        <v>0.13039999999999999</v>
      </c>
      <c r="Q129" s="29">
        <v>56.55</v>
      </c>
      <c r="R129" s="25">
        <v>46132.44</v>
      </c>
      <c r="S129" s="30">
        <v>0.16839999999999999</v>
      </c>
      <c r="T129" s="30">
        <v>0.16839999999999999</v>
      </c>
      <c r="U129" s="30">
        <v>0.66320000000000001</v>
      </c>
      <c r="V129" s="26">
        <v>17.739999999999998</v>
      </c>
      <c r="W129" s="29">
        <v>11.24</v>
      </c>
      <c r="X129" s="25">
        <v>51620.89</v>
      </c>
      <c r="Y129" s="26">
        <v>111.89</v>
      </c>
      <c r="Z129" s="25">
        <v>91028.12</v>
      </c>
      <c r="AA129" s="30">
        <v>0.879</v>
      </c>
      <c r="AB129" s="30">
        <v>4.3499999999999997E-2</v>
      </c>
      <c r="AC129" s="30">
        <v>7.6200000000000004E-2</v>
      </c>
      <c r="AD129" s="30">
        <v>1.2999999999999999E-3</v>
      </c>
      <c r="AE129" s="30">
        <v>0.1212</v>
      </c>
      <c r="AF129" s="25">
        <v>91.03</v>
      </c>
      <c r="AG129" s="25">
        <v>2182.7800000000002</v>
      </c>
      <c r="AH129" s="25">
        <v>309.14999999999998</v>
      </c>
      <c r="AI129" s="25">
        <v>89349.53</v>
      </c>
      <c r="AJ129" s="28">
        <v>116</v>
      </c>
      <c r="AK129" s="33">
        <v>30756</v>
      </c>
      <c r="AL129" s="33">
        <v>40263</v>
      </c>
      <c r="AM129" s="26">
        <v>46.1</v>
      </c>
      <c r="AN129" s="26">
        <v>22.06</v>
      </c>
      <c r="AO129" s="26">
        <v>23.3</v>
      </c>
      <c r="AP129" s="26">
        <v>4.2</v>
      </c>
      <c r="AQ129" s="25">
        <v>0</v>
      </c>
      <c r="AR129" s="27">
        <v>0.78859999999999997</v>
      </c>
      <c r="AS129" s="25">
        <v>934.82</v>
      </c>
      <c r="AT129" s="25">
        <v>1922.6</v>
      </c>
      <c r="AU129" s="25">
        <v>4927.8999999999996</v>
      </c>
      <c r="AV129" s="25">
        <v>923.88</v>
      </c>
      <c r="AW129" s="25">
        <v>170.45</v>
      </c>
      <c r="AX129" s="25">
        <v>8879.65</v>
      </c>
      <c r="AY129" s="25">
        <v>5621.22</v>
      </c>
      <c r="AZ129" s="30">
        <v>0.65459999999999996</v>
      </c>
      <c r="BA129" s="25">
        <v>2019.65</v>
      </c>
      <c r="BB129" s="30">
        <v>0.23519999999999999</v>
      </c>
      <c r="BC129" s="25">
        <v>946.02</v>
      </c>
      <c r="BD129" s="30">
        <v>0.11020000000000001</v>
      </c>
      <c r="BE129" s="25">
        <v>8586.89</v>
      </c>
      <c r="BF129" s="25">
        <v>5319.41</v>
      </c>
      <c r="BG129" s="30">
        <v>2.4460000000000002</v>
      </c>
      <c r="BH129" s="30">
        <v>0.58450000000000002</v>
      </c>
      <c r="BI129" s="30">
        <v>0.22500000000000001</v>
      </c>
      <c r="BJ129" s="30">
        <v>0.14199999999999999</v>
      </c>
      <c r="BK129" s="30">
        <v>3.7699999999999997E-2</v>
      </c>
      <c r="BL129" s="30">
        <v>1.0800000000000001E-2</v>
      </c>
    </row>
    <row r="130" spans="1:64" ht="15" x14ac:dyDescent="0.25">
      <c r="A130" s="28" t="s">
        <v>393</v>
      </c>
      <c r="B130" s="28">
        <v>50351</v>
      </c>
      <c r="C130" s="28">
        <v>128</v>
      </c>
      <c r="D130" s="29">
        <v>6.94</v>
      </c>
      <c r="E130" s="29">
        <v>888.68</v>
      </c>
      <c r="F130" s="29">
        <v>918</v>
      </c>
      <c r="G130" s="30">
        <v>5.4000000000000003E-3</v>
      </c>
      <c r="H130" s="30">
        <v>1.1000000000000001E-3</v>
      </c>
      <c r="I130" s="30">
        <v>1.03E-2</v>
      </c>
      <c r="J130" s="30">
        <v>0</v>
      </c>
      <c r="K130" s="30">
        <v>2.8899999999999999E-2</v>
      </c>
      <c r="L130" s="30">
        <v>0.92569999999999997</v>
      </c>
      <c r="M130" s="30">
        <v>2.86E-2</v>
      </c>
      <c r="N130" s="30">
        <v>0.30099999999999999</v>
      </c>
      <c r="O130" s="30">
        <v>0</v>
      </c>
      <c r="P130" s="30">
        <v>0.14119999999999999</v>
      </c>
      <c r="Q130" s="29">
        <v>49.51</v>
      </c>
      <c r="R130" s="25">
        <v>51054.2</v>
      </c>
      <c r="S130" s="30">
        <v>0.16919999999999999</v>
      </c>
      <c r="T130" s="30">
        <v>0.15379999999999999</v>
      </c>
      <c r="U130" s="30">
        <v>0.67689999999999995</v>
      </c>
      <c r="V130" s="26">
        <v>15.61</v>
      </c>
      <c r="W130" s="29">
        <v>5.2</v>
      </c>
      <c r="X130" s="25">
        <v>71357.58</v>
      </c>
      <c r="Y130" s="26">
        <v>165.76</v>
      </c>
      <c r="Z130" s="25">
        <v>96746.71</v>
      </c>
      <c r="AA130" s="30">
        <v>0.89080000000000004</v>
      </c>
      <c r="AB130" s="30">
        <v>2.64E-2</v>
      </c>
      <c r="AC130" s="30">
        <v>8.1799999999999998E-2</v>
      </c>
      <c r="AD130" s="30">
        <v>1.1000000000000001E-3</v>
      </c>
      <c r="AE130" s="30">
        <v>0.1095</v>
      </c>
      <c r="AF130" s="25">
        <v>96.75</v>
      </c>
      <c r="AG130" s="25">
        <v>2557.7199999999998</v>
      </c>
      <c r="AH130" s="25">
        <v>379.64</v>
      </c>
      <c r="AI130" s="25">
        <v>89558.7</v>
      </c>
      <c r="AJ130" s="28">
        <v>118</v>
      </c>
      <c r="AK130" s="33">
        <v>32743</v>
      </c>
      <c r="AL130" s="33">
        <v>43576</v>
      </c>
      <c r="AM130" s="26">
        <v>39.200000000000003</v>
      </c>
      <c r="AN130" s="26">
        <v>25.16</v>
      </c>
      <c r="AO130" s="26">
        <v>29.57</v>
      </c>
      <c r="AP130" s="26">
        <v>5.2</v>
      </c>
      <c r="AQ130" s="25">
        <v>954.11</v>
      </c>
      <c r="AR130" s="27">
        <v>1.2399</v>
      </c>
      <c r="AS130" s="25">
        <v>1374.04</v>
      </c>
      <c r="AT130" s="25">
        <v>1495.57</v>
      </c>
      <c r="AU130" s="25">
        <v>5574.08</v>
      </c>
      <c r="AV130" s="25">
        <v>798.76</v>
      </c>
      <c r="AW130" s="25">
        <v>94.82</v>
      </c>
      <c r="AX130" s="25">
        <v>9337.27</v>
      </c>
      <c r="AY130" s="25">
        <v>4982</v>
      </c>
      <c r="AZ130" s="30">
        <v>0.54100000000000004</v>
      </c>
      <c r="BA130" s="25">
        <v>3752.48</v>
      </c>
      <c r="BB130" s="30">
        <v>0.40749999999999997</v>
      </c>
      <c r="BC130" s="25">
        <v>474.19</v>
      </c>
      <c r="BD130" s="30">
        <v>5.1499999999999997E-2</v>
      </c>
      <c r="BE130" s="25">
        <v>9208.67</v>
      </c>
      <c r="BF130" s="25">
        <v>5065.43</v>
      </c>
      <c r="BG130" s="30">
        <v>1.9873000000000001</v>
      </c>
      <c r="BH130" s="30">
        <v>0.58640000000000003</v>
      </c>
      <c r="BI130" s="30">
        <v>0.22459999999999999</v>
      </c>
      <c r="BJ130" s="30">
        <v>0.12479999999999999</v>
      </c>
      <c r="BK130" s="30">
        <v>2.7400000000000001E-2</v>
      </c>
      <c r="BL130" s="30">
        <v>3.6799999999999999E-2</v>
      </c>
    </row>
    <row r="131" spans="1:64" ht="15" x14ac:dyDescent="0.25">
      <c r="A131" s="28" t="s">
        <v>394</v>
      </c>
      <c r="B131" s="28">
        <v>49189</v>
      </c>
      <c r="C131" s="28">
        <v>74</v>
      </c>
      <c r="D131" s="29">
        <v>29.13</v>
      </c>
      <c r="E131" s="29">
        <v>2155.4499999999998</v>
      </c>
      <c r="F131" s="29">
        <v>2147</v>
      </c>
      <c r="G131" s="30">
        <v>1.4E-3</v>
      </c>
      <c r="H131" s="30">
        <v>0</v>
      </c>
      <c r="I131" s="30">
        <v>4.1000000000000003E-3</v>
      </c>
      <c r="J131" s="30">
        <v>0</v>
      </c>
      <c r="K131" s="30">
        <v>2.5999999999999999E-3</v>
      </c>
      <c r="L131" s="30">
        <v>0.97750000000000004</v>
      </c>
      <c r="M131" s="30">
        <v>1.44E-2</v>
      </c>
      <c r="N131" s="30">
        <v>0.25380000000000003</v>
      </c>
      <c r="O131" s="30">
        <v>0</v>
      </c>
      <c r="P131" s="30">
        <v>0.1293</v>
      </c>
      <c r="Q131" s="29">
        <v>96.09</v>
      </c>
      <c r="R131" s="25">
        <v>56687.01</v>
      </c>
      <c r="S131" s="30">
        <v>0.17449999999999999</v>
      </c>
      <c r="T131" s="30">
        <v>0.1946</v>
      </c>
      <c r="U131" s="30">
        <v>0.63090000000000002</v>
      </c>
      <c r="V131" s="26">
        <v>19.809999999999999</v>
      </c>
      <c r="W131" s="29">
        <v>15.3</v>
      </c>
      <c r="X131" s="25">
        <v>77548.820000000007</v>
      </c>
      <c r="Y131" s="26">
        <v>136.51</v>
      </c>
      <c r="Z131" s="25">
        <v>138582.99</v>
      </c>
      <c r="AA131" s="30">
        <v>0.88819999999999999</v>
      </c>
      <c r="AB131" s="30">
        <v>7.7399999999999997E-2</v>
      </c>
      <c r="AC131" s="30">
        <v>3.3399999999999999E-2</v>
      </c>
      <c r="AD131" s="30">
        <v>1E-3</v>
      </c>
      <c r="AE131" s="30">
        <v>0.1118</v>
      </c>
      <c r="AF131" s="25">
        <v>138.58000000000001</v>
      </c>
      <c r="AG131" s="25">
        <v>3378.63</v>
      </c>
      <c r="AH131" s="25">
        <v>436.8</v>
      </c>
      <c r="AI131" s="25">
        <v>141218.6</v>
      </c>
      <c r="AJ131" s="28">
        <v>387</v>
      </c>
      <c r="AK131" s="33">
        <v>32376</v>
      </c>
      <c r="AL131" s="33">
        <v>44498</v>
      </c>
      <c r="AM131" s="26">
        <v>45</v>
      </c>
      <c r="AN131" s="26">
        <v>23.64</v>
      </c>
      <c r="AO131" s="26">
        <v>23.72</v>
      </c>
      <c r="AP131" s="26">
        <v>5.2</v>
      </c>
      <c r="AQ131" s="25">
        <v>0</v>
      </c>
      <c r="AR131" s="27">
        <v>0.85350000000000004</v>
      </c>
      <c r="AS131" s="25">
        <v>1617.08</v>
      </c>
      <c r="AT131" s="25">
        <v>2130.67</v>
      </c>
      <c r="AU131" s="25">
        <v>5315.4</v>
      </c>
      <c r="AV131" s="25">
        <v>899.97</v>
      </c>
      <c r="AW131" s="25">
        <v>264.8</v>
      </c>
      <c r="AX131" s="25">
        <v>10227.92</v>
      </c>
      <c r="AY131" s="25">
        <v>5528.34</v>
      </c>
      <c r="AZ131" s="30">
        <v>0.5857</v>
      </c>
      <c r="BA131" s="25">
        <v>3246.32</v>
      </c>
      <c r="BB131" s="30">
        <v>0.34389999999999998</v>
      </c>
      <c r="BC131" s="25">
        <v>663.78</v>
      </c>
      <c r="BD131" s="30">
        <v>7.0300000000000001E-2</v>
      </c>
      <c r="BE131" s="25">
        <v>9438.44</v>
      </c>
      <c r="BF131" s="25">
        <v>5281.96</v>
      </c>
      <c r="BG131" s="30">
        <v>1.4650000000000001</v>
      </c>
      <c r="BH131" s="30">
        <v>0.58940000000000003</v>
      </c>
      <c r="BI131" s="30">
        <v>0.2198</v>
      </c>
      <c r="BJ131" s="30">
        <v>0.1401</v>
      </c>
      <c r="BK131" s="30">
        <v>3.6299999999999999E-2</v>
      </c>
      <c r="BL131" s="30">
        <v>1.44E-2</v>
      </c>
    </row>
    <row r="132" spans="1:64" ht="15" x14ac:dyDescent="0.25">
      <c r="A132" s="28" t="s">
        <v>395</v>
      </c>
      <c r="B132" s="28">
        <v>45351</v>
      </c>
      <c r="C132" s="28">
        <v>45</v>
      </c>
      <c r="D132" s="29">
        <v>24.62</v>
      </c>
      <c r="E132" s="29">
        <v>1107.9000000000001</v>
      </c>
      <c r="F132" s="29">
        <v>1127</v>
      </c>
      <c r="G132" s="30">
        <v>1.8E-3</v>
      </c>
      <c r="H132" s="30">
        <v>0</v>
      </c>
      <c r="I132" s="30">
        <v>8.9999999999999998E-4</v>
      </c>
      <c r="J132" s="30">
        <v>0</v>
      </c>
      <c r="K132" s="30">
        <v>8.9999999999999998E-4</v>
      </c>
      <c r="L132" s="30">
        <v>0.99370000000000003</v>
      </c>
      <c r="M132" s="30">
        <v>2.7000000000000001E-3</v>
      </c>
      <c r="N132" s="30">
        <v>0.57589999999999997</v>
      </c>
      <c r="O132" s="30">
        <v>0</v>
      </c>
      <c r="P132" s="30">
        <v>0.16569999999999999</v>
      </c>
      <c r="Q132" s="29">
        <v>58.39</v>
      </c>
      <c r="R132" s="25">
        <v>44986.48</v>
      </c>
      <c r="S132" s="30">
        <v>0.1951</v>
      </c>
      <c r="T132" s="30">
        <v>0.3659</v>
      </c>
      <c r="U132" s="30">
        <v>0.439</v>
      </c>
      <c r="V132" s="26">
        <v>16.100000000000001</v>
      </c>
      <c r="W132" s="29">
        <v>7.28</v>
      </c>
      <c r="X132" s="25">
        <v>70630.880000000005</v>
      </c>
      <c r="Y132" s="26">
        <v>146.47</v>
      </c>
      <c r="Z132" s="25">
        <v>64132.89</v>
      </c>
      <c r="AA132" s="30">
        <v>0.63529999999999998</v>
      </c>
      <c r="AB132" s="30">
        <v>0.1221</v>
      </c>
      <c r="AC132" s="30">
        <v>0.24179999999999999</v>
      </c>
      <c r="AD132" s="30">
        <v>8.0000000000000004E-4</v>
      </c>
      <c r="AE132" s="30">
        <v>0.39389999999999997</v>
      </c>
      <c r="AF132" s="25">
        <v>64.13</v>
      </c>
      <c r="AG132" s="25">
        <v>1524.83</v>
      </c>
      <c r="AH132" s="25">
        <v>178.94</v>
      </c>
      <c r="AI132" s="25">
        <v>50127.78</v>
      </c>
      <c r="AJ132" s="28">
        <v>11</v>
      </c>
      <c r="AK132" s="33">
        <v>27165</v>
      </c>
      <c r="AL132" s="33">
        <v>34381</v>
      </c>
      <c r="AM132" s="26">
        <v>28.9</v>
      </c>
      <c r="AN132" s="26">
        <v>22.01</v>
      </c>
      <c r="AO132" s="26">
        <v>22.78</v>
      </c>
      <c r="AP132" s="26">
        <v>4.2</v>
      </c>
      <c r="AQ132" s="25">
        <v>0</v>
      </c>
      <c r="AR132" s="27">
        <v>0.63549999999999995</v>
      </c>
      <c r="AS132" s="25">
        <v>1140.24</v>
      </c>
      <c r="AT132" s="25">
        <v>2195.92</v>
      </c>
      <c r="AU132" s="25">
        <v>5472.02</v>
      </c>
      <c r="AV132" s="25">
        <v>1280.1199999999999</v>
      </c>
      <c r="AW132" s="25">
        <v>80</v>
      </c>
      <c r="AX132" s="25">
        <v>10168.290000000001</v>
      </c>
      <c r="AY132" s="25">
        <v>6289.39</v>
      </c>
      <c r="AZ132" s="30">
        <v>0.67100000000000004</v>
      </c>
      <c r="BA132" s="25">
        <v>1736.89</v>
      </c>
      <c r="BB132" s="30">
        <v>0.18529999999999999</v>
      </c>
      <c r="BC132" s="25">
        <v>1347.14</v>
      </c>
      <c r="BD132" s="30">
        <v>0.14369999999999999</v>
      </c>
      <c r="BE132" s="25">
        <v>9373.42</v>
      </c>
      <c r="BF132" s="25">
        <v>6799.38</v>
      </c>
      <c r="BG132" s="30">
        <v>4.8952999999999998</v>
      </c>
      <c r="BH132" s="30">
        <v>0.55189999999999995</v>
      </c>
      <c r="BI132" s="30">
        <v>0.22370000000000001</v>
      </c>
      <c r="BJ132" s="30">
        <v>0.17069999999999999</v>
      </c>
      <c r="BK132" s="30">
        <v>4.6399999999999997E-2</v>
      </c>
      <c r="BL132" s="30">
        <v>7.3000000000000001E-3</v>
      </c>
    </row>
    <row r="133" spans="1:64" ht="15" x14ac:dyDescent="0.25">
      <c r="A133" s="28" t="s">
        <v>396</v>
      </c>
      <c r="B133" s="28">
        <v>43836</v>
      </c>
      <c r="C133" s="28">
        <v>10</v>
      </c>
      <c r="D133" s="29">
        <v>501.07</v>
      </c>
      <c r="E133" s="29">
        <v>5010.6899999999996</v>
      </c>
      <c r="F133" s="29">
        <v>4721</v>
      </c>
      <c r="G133" s="30">
        <v>1.55E-2</v>
      </c>
      <c r="H133" s="30">
        <v>8.9999999999999998E-4</v>
      </c>
      <c r="I133" s="30">
        <v>2.4199999999999999E-2</v>
      </c>
      <c r="J133" s="30">
        <v>1.4E-3</v>
      </c>
      <c r="K133" s="30">
        <v>1.67E-2</v>
      </c>
      <c r="L133" s="30">
        <v>0.89670000000000005</v>
      </c>
      <c r="M133" s="30">
        <v>4.4600000000000001E-2</v>
      </c>
      <c r="N133" s="30">
        <v>0.36770000000000003</v>
      </c>
      <c r="O133" s="30">
        <v>1.67E-2</v>
      </c>
      <c r="P133" s="30">
        <v>0.14419999999999999</v>
      </c>
      <c r="Q133" s="29">
        <v>227.3</v>
      </c>
      <c r="R133" s="25">
        <v>54662.78</v>
      </c>
      <c r="S133" s="30">
        <v>0.25819999999999999</v>
      </c>
      <c r="T133" s="30">
        <v>0.18990000000000001</v>
      </c>
      <c r="U133" s="30">
        <v>0.55189999999999995</v>
      </c>
      <c r="V133" s="26">
        <v>17.86</v>
      </c>
      <c r="W133" s="29">
        <v>33</v>
      </c>
      <c r="X133" s="25">
        <v>77180.67</v>
      </c>
      <c r="Y133" s="26">
        <v>151.84</v>
      </c>
      <c r="Z133" s="25">
        <v>160860.51999999999</v>
      </c>
      <c r="AA133" s="30">
        <v>0.76770000000000005</v>
      </c>
      <c r="AB133" s="30">
        <v>0.22739999999999999</v>
      </c>
      <c r="AC133" s="30">
        <v>4.0000000000000001E-3</v>
      </c>
      <c r="AD133" s="30">
        <v>8.9999999999999998E-4</v>
      </c>
      <c r="AE133" s="30">
        <v>0.23230000000000001</v>
      </c>
      <c r="AF133" s="25">
        <v>160.86000000000001</v>
      </c>
      <c r="AG133" s="25">
        <v>5706.44</v>
      </c>
      <c r="AH133" s="25">
        <v>692.8</v>
      </c>
      <c r="AI133" s="25">
        <v>161945.60999999999</v>
      </c>
      <c r="AJ133" s="28">
        <v>453</v>
      </c>
      <c r="AK133" s="33">
        <v>31599</v>
      </c>
      <c r="AL133" s="33">
        <v>43173</v>
      </c>
      <c r="AM133" s="26">
        <v>69.08</v>
      </c>
      <c r="AN133" s="26">
        <v>33.85</v>
      </c>
      <c r="AO133" s="26">
        <v>40.229999999999997</v>
      </c>
      <c r="AP133" s="26">
        <v>4.9000000000000004</v>
      </c>
      <c r="AQ133" s="25">
        <v>0</v>
      </c>
      <c r="AR133" s="27">
        <v>0.91720000000000002</v>
      </c>
      <c r="AS133" s="25">
        <v>936.53</v>
      </c>
      <c r="AT133" s="25">
        <v>1637.97</v>
      </c>
      <c r="AU133" s="25">
        <v>6118.52</v>
      </c>
      <c r="AV133" s="25">
        <v>956.41</v>
      </c>
      <c r="AW133" s="25">
        <v>92.98</v>
      </c>
      <c r="AX133" s="25">
        <v>9742.42</v>
      </c>
      <c r="AY133" s="25">
        <v>3339.46</v>
      </c>
      <c r="AZ133" s="30">
        <v>0.35160000000000002</v>
      </c>
      <c r="BA133" s="25">
        <v>5704.54</v>
      </c>
      <c r="BB133" s="30">
        <v>0.60070000000000001</v>
      </c>
      <c r="BC133" s="25">
        <v>452.88</v>
      </c>
      <c r="BD133" s="30">
        <v>4.7699999999999999E-2</v>
      </c>
      <c r="BE133" s="25">
        <v>9496.8700000000008</v>
      </c>
      <c r="BF133" s="25">
        <v>2110.94</v>
      </c>
      <c r="BG133" s="30">
        <v>0.4466</v>
      </c>
      <c r="BH133" s="30">
        <v>0.58109999999999995</v>
      </c>
      <c r="BI133" s="30">
        <v>0.2185</v>
      </c>
      <c r="BJ133" s="30">
        <v>0.17019999999999999</v>
      </c>
      <c r="BK133" s="30">
        <v>1.6500000000000001E-2</v>
      </c>
      <c r="BL133" s="30">
        <v>1.37E-2</v>
      </c>
    </row>
    <row r="134" spans="1:64" ht="15" x14ac:dyDescent="0.25">
      <c r="A134" s="28" t="s">
        <v>397</v>
      </c>
      <c r="B134" s="28">
        <v>46557</v>
      </c>
      <c r="C134" s="28">
        <v>11</v>
      </c>
      <c r="D134" s="29">
        <v>82.19</v>
      </c>
      <c r="E134" s="29">
        <v>904.1</v>
      </c>
      <c r="F134" s="29">
        <v>906</v>
      </c>
      <c r="G134" s="30">
        <v>1.5900000000000001E-2</v>
      </c>
      <c r="H134" s="30">
        <v>0</v>
      </c>
      <c r="I134" s="30">
        <v>1.1599999999999999E-2</v>
      </c>
      <c r="J134" s="30">
        <v>0</v>
      </c>
      <c r="K134" s="30">
        <v>2.2700000000000001E-2</v>
      </c>
      <c r="L134" s="30">
        <v>0.93210000000000004</v>
      </c>
      <c r="M134" s="30">
        <v>1.77E-2</v>
      </c>
      <c r="N134" s="30">
        <v>0.21299999999999999</v>
      </c>
      <c r="O134" s="30">
        <v>0</v>
      </c>
      <c r="P134" s="30">
        <v>9.7100000000000006E-2</v>
      </c>
      <c r="Q134" s="29">
        <v>48.98</v>
      </c>
      <c r="R134" s="25">
        <v>75261.179999999993</v>
      </c>
      <c r="S134" s="30">
        <v>0.2</v>
      </c>
      <c r="T134" s="30">
        <v>0.1867</v>
      </c>
      <c r="U134" s="30">
        <v>0.61329999999999996</v>
      </c>
      <c r="V134" s="26">
        <v>15.39</v>
      </c>
      <c r="W134" s="29">
        <v>9.75</v>
      </c>
      <c r="X134" s="25">
        <v>99084.33</v>
      </c>
      <c r="Y134" s="26">
        <v>91.66</v>
      </c>
      <c r="Z134" s="25">
        <v>378881</v>
      </c>
      <c r="AA134" s="30">
        <v>0.29249999999999998</v>
      </c>
      <c r="AB134" s="30">
        <v>0.61770000000000003</v>
      </c>
      <c r="AC134" s="30">
        <v>8.8700000000000001E-2</v>
      </c>
      <c r="AD134" s="30">
        <v>1.1000000000000001E-3</v>
      </c>
      <c r="AE134" s="30">
        <v>0.70830000000000004</v>
      </c>
      <c r="AF134" s="25">
        <v>378.88</v>
      </c>
      <c r="AG134" s="25">
        <v>9483.08</v>
      </c>
      <c r="AH134" s="25">
        <v>376.8</v>
      </c>
      <c r="AI134" s="25">
        <v>488100.33</v>
      </c>
      <c r="AJ134" s="28">
        <v>605</v>
      </c>
      <c r="AK134" s="33">
        <v>33135</v>
      </c>
      <c r="AL134" s="33">
        <v>49843</v>
      </c>
      <c r="AM134" s="26">
        <v>29.8</v>
      </c>
      <c r="AN134" s="26">
        <v>23.46</v>
      </c>
      <c r="AO134" s="26">
        <v>25.08</v>
      </c>
      <c r="AP134" s="26">
        <v>4.0999999999999996</v>
      </c>
      <c r="AQ134" s="25">
        <v>0</v>
      </c>
      <c r="AR134" s="27">
        <v>0.75380000000000003</v>
      </c>
      <c r="AS134" s="25">
        <v>4173.71</v>
      </c>
      <c r="AT134" s="25">
        <v>3639.98</v>
      </c>
      <c r="AU134" s="25">
        <v>7331.07</v>
      </c>
      <c r="AV134" s="25">
        <v>2489.2199999999998</v>
      </c>
      <c r="AW134" s="25">
        <v>350.4</v>
      </c>
      <c r="AX134" s="25">
        <v>17984.37</v>
      </c>
      <c r="AY134" s="25">
        <v>5637.08</v>
      </c>
      <c r="AZ134" s="30">
        <v>0.38519999999999999</v>
      </c>
      <c r="BA134" s="25">
        <v>8821.9699999999993</v>
      </c>
      <c r="BB134" s="30">
        <v>0.60289999999999999</v>
      </c>
      <c r="BC134" s="25">
        <v>173.66</v>
      </c>
      <c r="BD134" s="30">
        <v>1.1900000000000001E-2</v>
      </c>
      <c r="BE134" s="25">
        <v>14632.71</v>
      </c>
      <c r="BF134" s="25">
        <v>470.33</v>
      </c>
      <c r="BG134" s="30">
        <v>0.12820000000000001</v>
      </c>
      <c r="BH134" s="30">
        <v>0.54020000000000001</v>
      </c>
      <c r="BI134" s="30">
        <v>0.19450000000000001</v>
      </c>
      <c r="BJ134" s="30">
        <v>0.2102</v>
      </c>
      <c r="BK134" s="30">
        <v>3.5799999999999998E-2</v>
      </c>
      <c r="BL134" s="30">
        <v>1.9300000000000001E-2</v>
      </c>
    </row>
    <row r="135" spans="1:64" ht="15" x14ac:dyDescent="0.25">
      <c r="A135" s="28" t="s">
        <v>398</v>
      </c>
      <c r="B135" s="28">
        <v>50542</v>
      </c>
      <c r="C135" s="28">
        <v>43</v>
      </c>
      <c r="D135" s="29">
        <v>20.99</v>
      </c>
      <c r="E135" s="29">
        <v>902.62</v>
      </c>
      <c r="F135" s="29">
        <v>947</v>
      </c>
      <c r="G135" s="30">
        <v>1.3100000000000001E-2</v>
      </c>
      <c r="H135" s="30">
        <v>0</v>
      </c>
      <c r="I135" s="30">
        <v>1.38E-2</v>
      </c>
      <c r="J135" s="30">
        <v>0</v>
      </c>
      <c r="K135" s="30">
        <v>1.35E-2</v>
      </c>
      <c r="L135" s="30">
        <v>0.94030000000000002</v>
      </c>
      <c r="M135" s="30">
        <v>1.9300000000000001E-2</v>
      </c>
      <c r="N135" s="30">
        <v>0.21329999999999999</v>
      </c>
      <c r="O135" s="30">
        <v>1.06E-2</v>
      </c>
      <c r="P135" s="30">
        <v>6.9599999999999995E-2</v>
      </c>
      <c r="Q135" s="29">
        <v>46.11</v>
      </c>
      <c r="R135" s="25">
        <v>51646.61</v>
      </c>
      <c r="S135" s="30">
        <v>8.3299999999999999E-2</v>
      </c>
      <c r="T135" s="30">
        <v>0.2167</v>
      </c>
      <c r="U135" s="30">
        <v>0.7</v>
      </c>
      <c r="V135" s="26">
        <v>18.350000000000001</v>
      </c>
      <c r="W135" s="29">
        <v>12.39</v>
      </c>
      <c r="X135" s="25">
        <v>49057.31</v>
      </c>
      <c r="Y135" s="26">
        <v>70.7</v>
      </c>
      <c r="Z135" s="25">
        <v>153801.26</v>
      </c>
      <c r="AA135" s="30">
        <v>0.84409999999999996</v>
      </c>
      <c r="AB135" s="30">
        <v>0.1313</v>
      </c>
      <c r="AC135" s="30">
        <v>2.3400000000000001E-2</v>
      </c>
      <c r="AD135" s="30">
        <v>1.1999999999999999E-3</v>
      </c>
      <c r="AE135" s="30">
        <v>0.15609999999999999</v>
      </c>
      <c r="AF135" s="25">
        <v>153.80000000000001</v>
      </c>
      <c r="AG135" s="25">
        <v>3550.78</v>
      </c>
      <c r="AH135" s="25">
        <v>406.05</v>
      </c>
      <c r="AI135" s="25">
        <v>154375.12</v>
      </c>
      <c r="AJ135" s="28">
        <v>429</v>
      </c>
      <c r="AK135" s="33">
        <v>31200</v>
      </c>
      <c r="AL135" s="33">
        <v>45536</v>
      </c>
      <c r="AM135" s="26">
        <v>45.7</v>
      </c>
      <c r="AN135" s="26">
        <v>22</v>
      </c>
      <c r="AO135" s="26">
        <v>25.83</v>
      </c>
      <c r="AP135" s="26">
        <v>4</v>
      </c>
      <c r="AQ135" s="25">
        <v>1008.51</v>
      </c>
      <c r="AR135" s="27">
        <v>1.1361000000000001</v>
      </c>
      <c r="AS135" s="25">
        <v>1204.1199999999999</v>
      </c>
      <c r="AT135" s="25">
        <v>1622.05</v>
      </c>
      <c r="AU135" s="25">
        <v>4563.7299999999996</v>
      </c>
      <c r="AV135" s="25">
        <v>1116.3</v>
      </c>
      <c r="AW135" s="25">
        <v>190.75</v>
      </c>
      <c r="AX135" s="25">
        <v>8696.94</v>
      </c>
      <c r="AY135" s="25">
        <v>3708.54</v>
      </c>
      <c r="AZ135" s="30">
        <v>0.42530000000000001</v>
      </c>
      <c r="BA135" s="25">
        <v>4266.99</v>
      </c>
      <c r="BB135" s="30">
        <v>0.48930000000000001</v>
      </c>
      <c r="BC135" s="25">
        <v>744.82</v>
      </c>
      <c r="BD135" s="30">
        <v>8.5400000000000004E-2</v>
      </c>
      <c r="BE135" s="25">
        <v>8720.34</v>
      </c>
      <c r="BF135" s="25">
        <v>3561.57</v>
      </c>
      <c r="BG135" s="30">
        <v>0.86</v>
      </c>
      <c r="BH135" s="30">
        <v>0.61339999999999995</v>
      </c>
      <c r="BI135" s="30">
        <v>0.23100000000000001</v>
      </c>
      <c r="BJ135" s="30">
        <v>0.1055</v>
      </c>
      <c r="BK135" s="30">
        <v>3.1E-2</v>
      </c>
      <c r="BL135" s="30">
        <v>1.9199999999999998E-2</v>
      </c>
    </row>
    <row r="136" spans="1:64" ht="15" x14ac:dyDescent="0.25">
      <c r="A136" s="28" t="s">
        <v>399</v>
      </c>
      <c r="B136" s="28">
        <v>48934</v>
      </c>
      <c r="C136" s="28">
        <v>21</v>
      </c>
      <c r="D136" s="29">
        <v>26.38</v>
      </c>
      <c r="E136" s="29">
        <v>554.04</v>
      </c>
      <c r="F136" s="29">
        <v>549</v>
      </c>
      <c r="G136" s="30">
        <v>9.1000000000000004E-3</v>
      </c>
      <c r="H136" s="30">
        <v>0</v>
      </c>
      <c r="I136" s="30">
        <v>5.9999999999999995E-4</v>
      </c>
      <c r="J136" s="30">
        <v>0</v>
      </c>
      <c r="K136" s="30">
        <v>3.15E-2</v>
      </c>
      <c r="L136" s="30">
        <v>0.93059999999999998</v>
      </c>
      <c r="M136" s="30">
        <v>2.8199999999999999E-2</v>
      </c>
      <c r="N136" s="30">
        <v>0.41349999999999998</v>
      </c>
      <c r="O136" s="30">
        <v>0</v>
      </c>
      <c r="P136" s="30">
        <v>0.15890000000000001</v>
      </c>
      <c r="Q136" s="29">
        <v>36</v>
      </c>
      <c r="R136" s="25">
        <v>67039.210000000006</v>
      </c>
      <c r="S136" s="30">
        <v>0.26529999999999998</v>
      </c>
      <c r="T136" s="30">
        <v>6.1199999999999997E-2</v>
      </c>
      <c r="U136" s="30">
        <v>0.67349999999999999</v>
      </c>
      <c r="V136" s="26">
        <v>12.47</v>
      </c>
      <c r="W136" s="29">
        <v>9.5</v>
      </c>
      <c r="X136" s="25">
        <v>76255.58</v>
      </c>
      <c r="Y136" s="26">
        <v>56.36</v>
      </c>
      <c r="Z136" s="25">
        <v>738320.19</v>
      </c>
      <c r="AA136" s="30">
        <v>0.88100000000000001</v>
      </c>
      <c r="AB136" s="30">
        <v>0.1026</v>
      </c>
      <c r="AC136" s="30">
        <v>1.6E-2</v>
      </c>
      <c r="AD136" s="30">
        <v>4.0000000000000002E-4</v>
      </c>
      <c r="AE136" s="30">
        <v>0.1191</v>
      </c>
      <c r="AF136" s="25">
        <v>738.32</v>
      </c>
      <c r="AG136" s="25">
        <v>16574.78</v>
      </c>
      <c r="AH136" s="25">
        <v>1543.49</v>
      </c>
      <c r="AI136" s="25">
        <v>683561.4</v>
      </c>
      <c r="AJ136" s="28">
        <v>609</v>
      </c>
      <c r="AK136" s="33">
        <v>28128</v>
      </c>
      <c r="AL136" s="33">
        <v>44397</v>
      </c>
      <c r="AM136" s="26">
        <v>47.35</v>
      </c>
      <c r="AN136" s="26">
        <v>22.02</v>
      </c>
      <c r="AO136" s="26">
        <v>22.11</v>
      </c>
      <c r="AP136" s="26">
        <v>5.0999999999999996</v>
      </c>
      <c r="AQ136" s="25">
        <v>0</v>
      </c>
      <c r="AR136" s="27">
        <v>3.3401999999999998</v>
      </c>
      <c r="AS136" s="25">
        <v>2601.6</v>
      </c>
      <c r="AT136" s="25">
        <v>3045.25</v>
      </c>
      <c r="AU136" s="25">
        <v>8778.11</v>
      </c>
      <c r="AV136" s="25">
        <v>1890.74</v>
      </c>
      <c r="AW136" s="25">
        <v>567.52</v>
      </c>
      <c r="AX136" s="25">
        <v>16883.21</v>
      </c>
      <c r="AY136" s="25">
        <v>3287.7</v>
      </c>
      <c r="AZ136" s="30">
        <v>0.17860000000000001</v>
      </c>
      <c r="BA136" s="25">
        <v>14477.74</v>
      </c>
      <c r="BB136" s="30">
        <v>0.78659999999999997</v>
      </c>
      <c r="BC136" s="25">
        <v>639.70000000000005</v>
      </c>
      <c r="BD136" s="30">
        <v>3.4799999999999998E-2</v>
      </c>
      <c r="BE136" s="25">
        <v>18405.14</v>
      </c>
      <c r="BF136" s="25">
        <v>1054.5999999999999</v>
      </c>
      <c r="BG136" s="30">
        <v>0.20680000000000001</v>
      </c>
      <c r="BH136" s="30">
        <v>0.59</v>
      </c>
      <c r="BI136" s="30">
        <v>0.20169999999999999</v>
      </c>
      <c r="BJ136" s="30">
        <v>0.1454</v>
      </c>
      <c r="BK136" s="30">
        <v>3.6600000000000001E-2</v>
      </c>
      <c r="BL136" s="30">
        <v>2.63E-2</v>
      </c>
    </row>
    <row r="137" spans="1:64" ht="15" x14ac:dyDescent="0.25">
      <c r="A137" s="28" t="s">
        <v>400</v>
      </c>
      <c r="B137" s="28">
        <v>47837</v>
      </c>
      <c r="C137" s="28">
        <v>78</v>
      </c>
      <c r="D137" s="29">
        <v>8.3000000000000007</v>
      </c>
      <c r="E137" s="29">
        <v>647.1</v>
      </c>
      <c r="F137" s="29">
        <v>687</v>
      </c>
      <c r="G137" s="30">
        <v>1.5E-3</v>
      </c>
      <c r="H137" s="30">
        <v>0</v>
      </c>
      <c r="I137" s="30">
        <v>1.5E-3</v>
      </c>
      <c r="J137" s="30">
        <v>4.4000000000000003E-3</v>
      </c>
      <c r="K137" s="30">
        <v>1.03E-2</v>
      </c>
      <c r="L137" s="30">
        <v>0.95020000000000004</v>
      </c>
      <c r="M137" s="30">
        <v>3.2099999999999997E-2</v>
      </c>
      <c r="N137" s="30">
        <v>0.49490000000000001</v>
      </c>
      <c r="O137" s="30">
        <v>0</v>
      </c>
      <c r="P137" s="30">
        <v>0.2437</v>
      </c>
      <c r="Q137" s="29">
        <v>35</v>
      </c>
      <c r="R137" s="25">
        <v>39109.74</v>
      </c>
      <c r="S137" s="30">
        <v>0.30769999999999997</v>
      </c>
      <c r="T137" s="30">
        <v>0.14099999999999999</v>
      </c>
      <c r="U137" s="30">
        <v>0.55130000000000001</v>
      </c>
      <c r="V137" s="26">
        <v>16.059999999999999</v>
      </c>
      <c r="W137" s="29">
        <v>10</v>
      </c>
      <c r="X137" s="25">
        <v>47247</v>
      </c>
      <c r="Y137" s="26">
        <v>61.75</v>
      </c>
      <c r="Z137" s="25">
        <v>99342.34</v>
      </c>
      <c r="AA137" s="30">
        <v>0.89</v>
      </c>
      <c r="AB137" s="30">
        <v>7.6600000000000001E-2</v>
      </c>
      <c r="AC137" s="30">
        <v>3.2500000000000001E-2</v>
      </c>
      <c r="AD137" s="30">
        <v>8.0000000000000004E-4</v>
      </c>
      <c r="AE137" s="30">
        <v>0.11</v>
      </c>
      <c r="AF137" s="25">
        <v>99.34</v>
      </c>
      <c r="AG137" s="25">
        <v>2317.86</v>
      </c>
      <c r="AH137" s="25">
        <v>291.75</v>
      </c>
      <c r="AI137" s="25">
        <v>80438.87</v>
      </c>
      <c r="AJ137" s="28">
        <v>72</v>
      </c>
      <c r="AK137" s="33">
        <v>27271</v>
      </c>
      <c r="AL137" s="33">
        <v>37355</v>
      </c>
      <c r="AM137" s="26">
        <v>47.4</v>
      </c>
      <c r="AN137" s="26">
        <v>22.36</v>
      </c>
      <c r="AO137" s="26">
        <v>24.21</v>
      </c>
      <c r="AP137" s="26">
        <v>4.0999999999999996</v>
      </c>
      <c r="AQ137" s="25">
        <v>1307.81</v>
      </c>
      <c r="AR137" s="27">
        <v>2.0585</v>
      </c>
      <c r="AS137" s="25">
        <v>1401.16</v>
      </c>
      <c r="AT137" s="25">
        <v>1784.53</v>
      </c>
      <c r="AU137" s="25">
        <v>5382.68</v>
      </c>
      <c r="AV137" s="25">
        <v>914.42</v>
      </c>
      <c r="AW137" s="25">
        <v>275.35000000000002</v>
      </c>
      <c r="AX137" s="25">
        <v>9758.14</v>
      </c>
      <c r="AY137" s="25">
        <v>4517.4399999999996</v>
      </c>
      <c r="AZ137" s="30">
        <v>0.46920000000000001</v>
      </c>
      <c r="BA137" s="25">
        <v>4036.75</v>
      </c>
      <c r="BB137" s="30">
        <v>0.41930000000000001</v>
      </c>
      <c r="BC137" s="25">
        <v>1073.45</v>
      </c>
      <c r="BD137" s="30">
        <v>0.1115</v>
      </c>
      <c r="BE137" s="25">
        <v>9627.65</v>
      </c>
      <c r="BF137" s="25">
        <v>4848.58</v>
      </c>
      <c r="BG137" s="30">
        <v>2.5427</v>
      </c>
      <c r="BH137" s="30">
        <v>0.51459999999999995</v>
      </c>
      <c r="BI137" s="30">
        <v>0.2339</v>
      </c>
      <c r="BJ137" s="30">
        <v>0.13969999999999999</v>
      </c>
      <c r="BK137" s="30">
        <v>3.73E-2</v>
      </c>
      <c r="BL137" s="30">
        <v>7.4399999999999994E-2</v>
      </c>
    </row>
    <row r="138" spans="1:64" ht="15" x14ac:dyDescent="0.25">
      <c r="A138" s="28" t="s">
        <v>401</v>
      </c>
      <c r="B138" s="28">
        <v>47928</v>
      </c>
      <c r="C138" s="28">
        <v>48</v>
      </c>
      <c r="D138" s="29">
        <v>24.42</v>
      </c>
      <c r="E138" s="29">
        <v>1172.0999999999999</v>
      </c>
      <c r="F138" s="29">
        <v>1215</v>
      </c>
      <c r="G138" s="30">
        <v>6.9999999999999999E-4</v>
      </c>
      <c r="H138" s="30">
        <v>0</v>
      </c>
      <c r="I138" s="30">
        <v>3.0999999999999999E-3</v>
      </c>
      <c r="J138" s="30">
        <v>0</v>
      </c>
      <c r="K138" s="30">
        <v>6.1999999999999998E-3</v>
      </c>
      <c r="L138" s="30">
        <v>0.98839999999999995</v>
      </c>
      <c r="M138" s="30">
        <v>1.6000000000000001E-3</v>
      </c>
      <c r="N138" s="30">
        <v>0.59340000000000004</v>
      </c>
      <c r="O138" s="30">
        <v>0</v>
      </c>
      <c r="P138" s="30">
        <v>0.16</v>
      </c>
      <c r="Q138" s="29">
        <v>64.5</v>
      </c>
      <c r="R138" s="25">
        <v>43905.75</v>
      </c>
      <c r="S138" s="30">
        <v>0.22889999999999999</v>
      </c>
      <c r="T138" s="30">
        <v>0.1928</v>
      </c>
      <c r="U138" s="30">
        <v>0.57830000000000004</v>
      </c>
      <c r="V138" s="26">
        <v>15.1</v>
      </c>
      <c r="W138" s="29">
        <v>12</v>
      </c>
      <c r="X138" s="25">
        <v>63298.33</v>
      </c>
      <c r="Y138" s="26">
        <v>91.85</v>
      </c>
      <c r="Z138" s="25">
        <v>60612.87</v>
      </c>
      <c r="AA138" s="30">
        <v>0.88370000000000004</v>
      </c>
      <c r="AB138" s="30">
        <v>3.9399999999999998E-2</v>
      </c>
      <c r="AC138" s="30">
        <v>7.6200000000000004E-2</v>
      </c>
      <c r="AD138" s="30">
        <v>6.9999999999999999E-4</v>
      </c>
      <c r="AE138" s="30">
        <v>0.1171</v>
      </c>
      <c r="AF138" s="25">
        <v>60.61</v>
      </c>
      <c r="AG138" s="25">
        <v>1338.15</v>
      </c>
      <c r="AH138" s="25">
        <v>226.96</v>
      </c>
      <c r="AI138" s="25">
        <v>49414.17</v>
      </c>
      <c r="AJ138" s="28">
        <v>9</v>
      </c>
      <c r="AK138" s="33">
        <v>26190</v>
      </c>
      <c r="AL138" s="33">
        <v>39549</v>
      </c>
      <c r="AM138" s="26">
        <v>23</v>
      </c>
      <c r="AN138" s="26">
        <v>22</v>
      </c>
      <c r="AO138" s="26">
        <v>22</v>
      </c>
      <c r="AP138" s="26">
        <v>4.5999999999999996</v>
      </c>
      <c r="AQ138" s="25">
        <v>0</v>
      </c>
      <c r="AR138" s="27">
        <v>0.60429999999999995</v>
      </c>
      <c r="AS138" s="25">
        <v>1201.68</v>
      </c>
      <c r="AT138" s="25">
        <v>2120.9899999999998</v>
      </c>
      <c r="AU138" s="25">
        <v>5542.51</v>
      </c>
      <c r="AV138" s="25">
        <v>920.8</v>
      </c>
      <c r="AW138" s="25">
        <v>129.28</v>
      </c>
      <c r="AX138" s="25">
        <v>9915.27</v>
      </c>
      <c r="AY138" s="25">
        <v>6887.98</v>
      </c>
      <c r="AZ138" s="30">
        <v>0.70989999999999998</v>
      </c>
      <c r="BA138" s="25">
        <v>1767.61</v>
      </c>
      <c r="BB138" s="30">
        <v>0.1822</v>
      </c>
      <c r="BC138" s="25">
        <v>1046.69</v>
      </c>
      <c r="BD138" s="30">
        <v>0.1079</v>
      </c>
      <c r="BE138" s="25">
        <v>9702.2800000000007</v>
      </c>
      <c r="BF138" s="25">
        <v>7642.81</v>
      </c>
      <c r="BG138" s="30">
        <v>3.7176</v>
      </c>
      <c r="BH138" s="30">
        <v>0.53100000000000003</v>
      </c>
      <c r="BI138" s="30">
        <v>0.18779999999999999</v>
      </c>
      <c r="BJ138" s="30">
        <v>0.19239999999999999</v>
      </c>
      <c r="BK138" s="30">
        <v>7.3099999999999998E-2</v>
      </c>
      <c r="BL138" s="30">
        <v>1.5599999999999999E-2</v>
      </c>
    </row>
    <row r="139" spans="1:64" ht="15" x14ac:dyDescent="0.25">
      <c r="A139" s="28" t="s">
        <v>402</v>
      </c>
      <c r="B139" s="28">
        <v>43844</v>
      </c>
      <c r="C139" s="28">
        <v>49</v>
      </c>
      <c r="D139" s="29">
        <v>456.96</v>
      </c>
      <c r="E139" s="29">
        <v>22390.92</v>
      </c>
      <c r="F139" s="29">
        <v>14174</v>
      </c>
      <c r="G139" s="30">
        <v>3.5000000000000001E-3</v>
      </c>
      <c r="H139" s="30">
        <v>1E-4</v>
      </c>
      <c r="I139" s="30">
        <v>0.67090000000000005</v>
      </c>
      <c r="J139" s="30">
        <v>2.9999999999999997E-4</v>
      </c>
      <c r="K139" s="30">
        <v>3.1600000000000003E-2</v>
      </c>
      <c r="L139" s="30">
        <v>0.25219999999999998</v>
      </c>
      <c r="M139" s="30">
        <v>4.1399999999999999E-2</v>
      </c>
      <c r="N139" s="30">
        <v>0.92510000000000003</v>
      </c>
      <c r="O139" s="30">
        <v>3.1699999999999999E-2</v>
      </c>
      <c r="P139" s="30">
        <v>0.14280000000000001</v>
      </c>
      <c r="Q139" s="29">
        <v>617.35</v>
      </c>
      <c r="R139" s="25">
        <v>52324.12</v>
      </c>
      <c r="S139" s="30">
        <v>0.126</v>
      </c>
      <c r="T139" s="30">
        <v>0.17269999999999999</v>
      </c>
      <c r="U139" s="30">
        <v>0.70130000000000003</v>
      </c>
      <c r="V139" s="26">
        <v>17.88</v>
      </c>
      <c r="W139" s="29">
        <v>122</v>
      </c>
      <c r="X139" s="25">
        <v>70840.240000000005</v>
      </c>
      <c r="Y139" s="26">
        <v>183.52</v>
      </c>
      <c r="Z139" s="25">
        <v>81575.27</v>
      </c>
      <c r="AA139" s="30">
        <v>0.66910000000000003</v>
      </c>
      <c r="AB139" s="30">
        <v>0.28749999999999998</v>
      </c>
      <c r="AC139" s="30">
        <v>4.0599999999999997E-2</v>
      </c>
      <c r="AD139" s="30">
        <v>2.8E-3</v>
      </c>
      <c r="AE139" s="30">
        <v>0.33160000000000001</v>
      </c>
      <c r="AF139" s="25">
        <v>81.58</v>
      </c>
      <c r="AG139" s="25">
        <v>3240.31</v>
      </c>
      <c r="AH139" s="25">
        <v>422.79</v>
      </c>
      <c r="AI139" s="25">
        <v>84876.800000000003</v>
      </c>
      <c r="AJ139" s="28">
        <v>89</v>
      </c>
      <c r="AK139" s="33">
        <v>22439</v>
      </c>
      <c r="AL139" s="33">
        <v>31550</v>
      </c>
      <c r="AM139" s="26">
        <v>67.55</v>
      </c>
      <c r="AN139" s="26">
        <v>32.85</v>
      </c>
      <c r="AO139" s="26">
        <v>51.5</v>
      </c>
      <c r="AP139" s="26">
        <v>4.4800000000000004</v>
      </c>
      <c r="AQ139" s="25">
        <v>0</v>
      </c>
      <c r="AR139" s="27">
        <v>1.1691</v>
      </c>
      <c r="AS139" s="25">
        <v>1778.61</v>
      </c>
      <c r="AT139" s="25">
        <v>3500.89</v>
      </c>
      <c r="AU139" s="25">
        <v>6697.57</v>
      </c>
      <c r="AV139" s="25">
        <v>1273.8</v>
      </c>
      <c r="AW139" s="25">
        <v>796.15</v>
      </c>
      <c r="AX139" s="25">
        <v>14047.01</v>
      </c>
      <c r="AY139" s="25">
        <v>7482.53</v>
      </c>
      <c r="AZ139" s="30">
        <v>0.50790000000000002</v>
      </c>
      <c r="BA139" s="25">
        <v>4776.66</v>
      </c>
      <c r="BB139" s="30">
        <v>0.32419999999999999</v>
      </c>
      <c r="BC139" s="25">
        <v>2473.83</v>
      </c>
      <c r="BD139" s="30">
        <v>0.16789999999999999</v>
      </c>
      <c r="BE139" s="25">
        <v>14733.02</v>
      </c>
      <c r="BF139" s="25">
        <v>3700.43</v>
      </c>
      <c r="BG139" s="30">
        <v>2.1223999999999998</v>
      </c>
      <c r="BH139" s="30">
        <v>0.43440000000000001</v>
      </c>
      <c r="BI139" s="30">
        <v>0.1764</v>
      </c>
      <c r="BJ139" s="30">
        <v>0.34079999999999999</v>
      </c>
      <c r="BK139" s="30">
        <v>2.4E-2</v>
      </c>
      <c r="BL139" s="30">
        <v>2.4400000000000002E-2</v>
      </c>
    </row>
    <row r="140" spans="1:64" ht="15" x14ac:dyDescent="0.25">
      <c r="A140" s="28" t="s">
        <v>403</v>
      </c>
      <c r="B140" s="28">
        <v>43851</v>
      </c>
      <c r="C140" s="28">
        <v>2</v>
      </c>
      <c r="D140" s="29">
        <v>666.88</v>
      </c>
      <c r="E140" s="29">
        <v>1333.77</v>
      </c>
      <c r="F140" s="29">
        <v>1256</v>
      </c>
      <c r="G140" s="30">
        <v>2.3900000000000001E-2</v>
      </c>
      <c r="H140" s="30">
        <v>8.0000000000000004E-4</v>
      </c>
      <c r="I140" s="30">
        <v>7.0000000000000007E-2</v>
      </c>
      <c r="J140" s="30">
        <v>0</v>
      </c>
      <c r="K140" s="30">
        <v>3.0200000000000001E-2</v>
      </c>
      <c r="L140" s="30">
        <v>0.80820000000000003</v>
      </c>
      <c r="M140" s="30">
        <v>6.6900000000000001E-2</v>
      </c>
      <c r="N140" s="30">
        <v>0.4088</v>
      </c>
      <c r="O140" s="30">
        <v>1.5900000000000001E-2</v>
      </c>
      <c r="P140" s="30">
        <v>0.12429999999999999</v>
      </c>
      <c r="Q140" s="29">
        <v>66.12</v>
      </c>
      <c r="R140" s="25">
        <v>65597.179999999993</v>
      </c>
      <c r="S140" s="30">
        <v>0.20930000000000001</v>
      </c>
      <c r="T140" s="30">
        <v>0.12790000000000001</v>
      </c>
      <c r="U140" s="30">
        <v>0.66279999999999994</v>
      </c>
      <c r="V140" s="26">
        <v>16.059999999999999</v>
      </c>
      <c r="W140" s="29">
        <v>10</v>
      </c>
      <c r="X140" s="25">
        <v>82236.899999999994</v>
      </c>
      <c r="Y140" s="26">
        <v>127.92</v>
      </c>
      <c r="Z140" s="25">
        <v>190329.84</v>
      </c>
      <c r="AA140" s="30">
        <v>0.79720000000000002</v>
      </c>
      <c r="AB140" s="30">
        <v>0.16639999999999999</v>
      </c>
      <c r="AC140" s="30">
        <v>2.98E-2</v>
      </c>
      <c r="AD140" s="30">
        <v>6.6E-3</v>
      </c>
      <c r="AE140" s="30">
        <v>0.20280000000000001</v>
      </c>
      <c r="AF140" s="25">
        <v>190.33</v>
      </c>
      <c r="AG140" s="25">
        <v>7387.24</v>
      </c>
      <c r="AH140" s="25">
        <v>870.45</v>
      </c>
      <c r="AI140" s="25">
        <v>203702.72</v>
      </c>
      <c r="AJ140" s="28">
        <v>523</v>
      </c>
      <c r="AK140" s="33">
        <v>33208</v>
      </c>
      <c r="AL140" s="33">
        <v>42395</v>
      </c>
      <c r="AM140" s="26">
        <v>79.03</v>
      </c>
      <c r="AN140" s="26">
        <v>36.67</v>
      </c>
      <c r="AO140" s="26">
        <v>40.29</v>
      </c>
      <c r="AP140" s="26">
        <v>4.5599999999999996</v>
      </c>
      <c r="AQ140" s="25">
        <v>0</v>
      </c>
      <c r="AR140" s="27">
        <v>1.0834999999999999</v>
      </c>
      <c r="AS140" s="25">
        <v>1576.97</v>
      </c>
      <c r="AT140" s="25">
        <v>2014.62</v>
      </c>
      <c r="AU140" s="25">
        <v>5939.2</v>
      </c>
      <c r="AV140" s="25">
        <v>1544.92</v>
      </c>
      <c r="AW140" s="25">
        <v>279.57</v>
      </c>
      <c r="AX140" s="25">
        <v>11355.27</v>
      </c>
      <c r="AY140" s="25">
        <v>3646.9</v>
      </c>
      <c r="AZ140" s="30">
        <v>0.30370000000000003</v>
      </c>
      <c r="BA140" s="25">
        <v>7460.97</v>
      </c>
      <c r="BB140" s="30">
        <v>0.62139999999999995</v>
      </c>
      <c r="BC140" s="25">
        <v>899.09</v>
      </c>
      <c r="BD140" s="30">
        <v>7.4899999999999994E-2</v>
      </c>
      <c r="BE140" s="25">
        <v>12006.97</v>
      </c>
      <c r="BF140" s="25">
        <v>2063.96</v>
      </c>
      <c r="BG140" s="30">
        <v>0.39800000000000002</v>
      </c>
      <c r="BH140" s="30">
        <v>0.60940000000000005</v>
      </c>
      <c r="BI140" s="30">
        <v>0.20250000000000001</v>
      </c>
      <c r="BJ140" s="30">
        <v>0.14349999999999999</v>
      </c>
      <c r="BK140" s="30">
        <v>2.7799999999999998E-2</v>
      </c>
      <c r="BL140" s="30">
        <v>1.6799999999999999E-2</v>
      </c>
    </row>
    <row r="141" spans="1:64" ht="15" x14ac:dyDescent="0.25">
      <c r="A141" s="28" t="s">
        <v>404</v>
      </c>
      <c r="B141" s="28">
        <v>43869</v>
      </c>
      <c r="C141" s="28">
        <v>34</v>
      </c>
      <c r="D141" s="29">
        <v>80.900000000000006</v>
      </c>
      <c r="E141" s="29">
        <v>2750.5</v>
      </c>
      <c r="F141" s="29">
        <v>2604</v>
      </c>
      <c r="G141" s="30">
        <v>4.5999999999999999E-3</v>
      </c>
      <c r="H141" s="30">
        <v>1E-4</v>
      </c>
      <c r="I141" s="30">
        <v>4.5699999999999998E-2</v>
      </c>
      <c r="J141" s="30">
        <v>8.0000000000000004E-4</v>
      </c>
      <c r="K141" s="30">
        <v>0.17169999999999999</v>
      </c>
      <c r="L141" s="30">
        <v>0.69189999999999996</v>
      </c>
      <c r="M141" s="30">
        <v>8.5199999999999998E-2</v>
      </c>
      <c r="N141" s="30">
        <v>0.45119999999999999</v>
      </c>
      <c r="O141" s="30">
        <v>5.4000000000000003E-3</v>
      </c>
      <c r="P141" s="30">
        <v>0.16719999999999999</v>
      </c>
      <c r="Q141" s="29">
        <v>117.53</v>
      </c>
      <c r="R141" s="25">
        <v>51444.06</v>
      </c>
      <c r="S141" s="30">
        <v>0.18779999999999999</v>
      </c>
      <c r="T141" s="30">
        <v>0.1726</v>
      </c>
      <c r="U141" s="30">
        <v>0.63959999999999995</v>
      </c>
      <c r="V141" s="26">
        <v>16.21</v>
      </c>
      <c r="W141" s="29">
        <v>30.34</v>
      </c>
      <c r="X141" s="25">
        <v>42093.8</v>
      </c>
      <c r="Y141" s="26">
        <v>87.99</v>
      </c>
      <c r="Z141" s="25">
        <v>90273.72</v>
      </c>
      <c r="AA141" s="30">
        <v>0.80020000000000002</v>
      </c>
      <c r="AB141" s="30">
        <v>0.156</v>
      </c>
      <c r="AC141" s="30">
        <v>4.2099999999999999E-2</v>
      </c>
      <c r="AD141" s="30">
        <v>1.6999999999999999E-3</v>
      </c>
      <c r="AE141" s="30">
        <v>0.2001</v>
      </c>
      <c r="AF141" s="25">
        <v>90.27</v>
      </c>
      <c r="AG141" s="25">
        <v>2693.05</v>
      </c>
      <c r="AH141" s="25">
        <v>372.46</v>
      </c>
      <c r="AI141" s="25">
        <v>93984.320000000007</v>
      </c>
      <c r="AJ141" s="28">
        <v>145</v>
      </c>
      <c r="AK141" s="33">
        <v>27760</v>
      </c>
      <c r="AL141" s="33">
        <v>42943</v>
      </c>
      <c r="AM141" s="26">
        <v>46.95</v>
      </c>
      <c r="AN141" s="26">
        <v>28.47</v>
      </c>
      <c r="AO141" s="26">
        <v>32.01</v>
      </c>
      <c r="AP141" s="26">
        <v>4</v>
      </c>
      <c r="AQ141" s="25">
        <v>534.6</v>
      </c>
      <c r="AR141" s="27">
        <v>1.0196000000000001</v>
      </c>
      <c r="AS141" s="25">
        <v>859.09</v>
      </c>
      <c r="AT141" s="25">
        <v>1614.76</v>
      </c>
      <c r="AU141" s="25">
        <v>4900.82</v>
      </c>
      <c r="AV141" s="25">
        <v>1122.1400000000001</v>
      </c>
      <c r="AW141" s="25">
        <v>287.17</v>
      </c>
      <c r="AX141" s="25">
        <v>8783.98</v>
      </c>
      <c r="AY141" s="25">
        <v>4994.34</v>
      </c>
      <c r="AZ141" s="30">
        <v>0.53110000000000002</v>
      </c>
      <c r="BA141" s="25">
        <v>3382.7</v>
      </c>
      <c r="BB141" s="30">
        <v>0.35970000000000002</v>
      </c>
      <c r="BC141" s="25">
        <v>1027.02</v>
      </c>
      <c r="BD141" s="30">
        <v>0.10920000000000001</v>
      </c>
      <c r="BE141" s="25">
        <v>9404.0499999999993</v>
      </c>
      <c r="BF141" s="25">
        <v>4104.88</v>
      </c>
      <c r="BG141" s="30">
        <v>1.2765</v>
      </c>
      <c r="BH141" s="30">
        <v>0.60289999999999999</v>
      </c>
      <c r="BI141" s="30">
        <v>0.19400000000000001</v>
      </c>
      <c r="BJ141" s="30">
        <v>0.1648</v>
      </c>
      <c r="BK141" s="30">
        <v>2.3199999999999998E-2</v>
      </c>
      <c r="BL141" s="30">
        <v>1.4999999999999999E-2</v>
      </c>
    </row>
    <row r="142" spans="1:64" ht="15" x14ac:dyDescent="0.25">
      <c r="A142" s="28" t="s">
        <v>405</v>
      </c>
      <c r="B142" s="28">
        <v>43877</v>
      </c>
      <c r="C142" s="28">
        <v>36</v>
      </c>
      <c r="D142" s="29">
        <v>146.12</v>
      </c>
      <c r="E142" s="29">
        <v>5260.25</v>
      </c>
      <c r="F142" s="29">
        <v>4942</v>
      </c>
      <c r="G142" s="30">
        <v>1.18E-2</v>
      </c>
      <c r="H142" s="30">
        <v>5.9999999999999995E-4</v>
      </c>
      <c r="I142" s="30">
        <v>5.1700000000000003E-2</v>
      </c>
      <c r="J142" s="30">
        <v>1.8E-3</v>
      </c>
      <c r="K142" s="30">
        <v>2.8899999999999999E-2</v>
      </c>
      <c r="L142" s="30">
        <v>0.84819999999999995</v>
      </c>
      <c r="M142" s="30">
        <v>5.7000000000000002E-2</v>
      </c>
      <c r="N142" s="30">
        <v>0.35470000000000002</v>
      </c>
      <c r="O142" s="30">
        <v>1.4E-2</v>
      </c>
      <c r="P142" s="30">
        <v>0.12520000000000001</v>
      </c>
      <c r="Q142" s="29">
        <v>194.15</v>
      </c>
      <c r="R142" s="25">
        <v>57372.86</v>
      </c>
      <c r="S142" s="30">
        <v>0.23760000000000001</v>
      </c>
      <c r="T142" s="30">
        <v>0.20130000000000001</v>
      </c>
      <c r="U142" s="30">
        <v>0.56110000000000004</v>
      </c>
      <c r="V142" s="26">
        <v>19.73</v>
      </c>
      <c r="W142" s="29">
        <v>26</v>
      </c>
      <c r="X142" s="25">
        <v>86989.65</v>
      </c>
      <c r="Y142" s="26">
        <v>197.51</v>
      </c>
      <c r="Z142" s="25">
        <v>138213.53</v>
      </c>
      <c r="AA142" s="30">
        <v>0.73970000000000002</v>
      </c>
      <c r="AB142" s="30">
        <v>0.2281</v>
      </c>
      <c r="AC142" s="30">
        <v>3.1199999999999999E-2</v>
      </c>
      <c r="AD142" s="30">
        <v>1E-3</v>
      </c>
      <c r="AE142" s="30">
        <v>0.2606</v>
      </c>
      <c r="AF142" s="25">
        <v>138.21</v>
      </c>
      <c r="AG142" s="25">
        <v>5087.87</v>
      </c>
      <c r="AH142" s="25">
        <v>593.89</v>
      </c>
      <c r="AI142" s="25">
        <v>155714.5</v>
      </c>
      <c r="AJ142" s="28">
        <v>435</v>
      </c>
      <c r="AK142" s="33">
        <v>35419</v>
      </c>
      <c r="AL142" s="33">
        <v>48136</v>
      </c>
      <c r="AM142" s="26">
        <v>62.1</v>
      </c>
      <c r="AN142" s="26">
        <v>35.090000000000003</v>
      </c>
      <c r="AO142" s="26">
        <v>38.82</v>
      </c>
      <c r="AP142" s="26">
        <v>4.4000000000000004</v>
      </c>
      <c r="AQ142" s="25">
        <v>0</v>
      </c>
      <c r="AR142" s="27">
        <v>0.89980000000000004</v>
      </c>
      <c r="AS142" s="25">
        <v>927.19</v>
      </c>
      <c r="AT142" s="25">
        <v>2002.91</v>
      </c>
      <c r="AU142" s="25">
        <v>5755.14</v>
      </c>
      <c r="AV142" s="25">
        <v>1086.3900000000001</v>
      </c>
      <c r="AW142" s="25">
        <v>237.25</v>
      </c>
      <c r="AX142" s="25">
        <v>10008.879999999999</v>
      </c>
      <c r="AY142" s="25">
        <v>3253.17</v>
      </c>
      <c r="AZ142" s="30">
        <v>0.36909999999999998</v>
      </c>
      <c r="BA142" s="25">
        <v>4750.62</v>
      </c>
      <c r="BB142" s="30">
        <v>0.53890000000000005</v>
      </c>
      <c r="BC142" s="25">
        <v>811.15</v>
      </c>
      <c r="BD142" s="30">
        <v>9.1999999999999998E-2</v>
      </c>
      <c r="BE142" s="25">
        <v>8814.94</v>
      </c>
      <c r="BF142" s="25">
        <v>1987.4</v>
      </c>
      <c r="BG142" s="30">
        <v>0.51170000000000004</v>
      </c>
      <c r="BH142" s="30">
        <v>0.61650000000000005</v>
      </c>
      <c r="BI142" s="30">
        <v>0.2099</v>
      </c>
      <c r="BJ142" s="30">
        <v>0.12379999999999999</v>
      </c>
      <c r="BK142" s="30">
        <v>3.49E-2</v>
      </c>
      <c r="BL142" s="30">
        <v>1.49E-2</v>
      </c>
    </row>
    <row r="143" spans="1:64" ht="15" x14ac:dyDescent="0.25">
      <c r="A143" s="28" t="s">
        <v>406</v>
      </c>
      <c r="B143" s="28">
        <v>43885</v>
      </c>
      <c r="C143" s="28">
        <v>53</v>
      </c>
      <c r="D143" s="29">
        <v>20.329999999999998</v>
      </c>
      <c r="E143" s="29">
        <v>1077.3699999999999</v>
      </c>
      <c r="F143" s="29">
        <v>1111</v>
      </c>
      <c r="G143" s="30">
        <v>8.9999999999999998E-4</v>
      </c>
      <c r="H143" s="30">
        <v>8.9999999999999998E-4</v>
      </c>
      <c r="I143" s="30">
        <v>3.3999999999999998E-3</v>
      </c>
      <c r="J143" s="30">
        <v>1.8E-3</v>
      </c>
      <c r="K143" s="30">
        <v>1.5800000000000002E-2</v>
      </c>
      <c r="L143" s="30">
        <v>0.95040000000000002</v>
      </c>
      <c r="M143" s="30">
        <v>2.6800000000000001E-2</v>
      </c>
      <c r="N143" s="30">
        <v>0.42659999999999998</v>
      </c>
      <c r="O143" s="30">
        <v>0</v>
      </c>
      <c r="P143" s="30">
        <v>0.13730000000000001</v>
      </c>
      <c r="Q143" s="29">
        <v>48.85</v>
      </c>
      <c r="R143" s="25">
        <v>50350.9</v>
      </c>
      <c r="S143" s="30">
        <v>0.25609999999999999</v>
      </c>
      <c r="T143" s="30">
        <v>0.18290000000000001</v>
      </c>
      <c r="U143" s="30">
        <v>0.56100000000000005</v>
      </c>
      <c r="V143" s="26">
        <v>18.59</v>
      </c>
      <c r="W143" s="29">
        <v>9.34</v>
      </c>
      <c r="X143" s="25">
        <v>61754.39</v>
      </c>
      <c r="Y143" s="26">
        <v>115.35</v>
      </c>
      <c r="Z143" s="25">
        <v>156629.6</v>
      </c>
      <c r="AA143" s="30">
        <v>0.79010000000000002</v>
      </c>
      <c r="AB143" s="30">
        <v>0.1825</v>
      </c>
      <c r="AC143" s="30">
        <v>2.6200000000000001E-2</v>
      </c>
      <c r="AD143" s="30">
        <v>1.1999999999999999E-3</v>
      </c>
      <c r="AE143" s="30">
        <v>0.21</v>
      </c>
      <c r="AF143" s="25">
        <v>156.63</v>
      </c>
      <c r="AG143" s="25">
        <v>4043.5</v>
      </c>
      <c r="AH143" s="25">
        <v>519.16999999999996</v>
      </c>
      <c r="AI143" s="25">
        <v>155350.21</v>
      </c>
      <c r="AJ143" s="28">
        <v>432</v>
      </c>
      <c r="AK143" s="33">
        <v>29221</v>
      </c>
      <c r="AL143" s="33">
        <v>42722</v>
      </c>
      <c r="AM143" s="26">
        <v>45.15</v>
      </c>
      <c r="AN143" s="26">
        <v>23.94</v>
      </c>
      <c r="AO143" s="26">
        <v>31.01</v>
      </c>
      <c r="AP143" s="26">
        <v>4.7</v>
      </c>
      <c r="AQ143" s="25">
        <v>0</v>
      </c>
      <c r="AR143" s="27">
        <v>0.6764</v>
      </c>
      <c r="AS143" s="25">
        <v>1161.81</v>
      </c>
      <c r="AT143" s="25">
        <v>1362.14</v>
      </c>
      <c r="AU143" s="25">
        <v>4665.59</v>
      </c>
      <c r="AV143" s="25">
        <v>733.66</v>
      </c>
      <c r="AW143" s="25">
        <v>39.159999999999997</v>
      </c>
      <c r="AX143" s="25">
        <v>7962.35</v>
      </c>
      <c r="AY143" s="25">
        <v>3574.01</v>
      </c>
      <c r="AZ143" s="30">
        <v>0.4209</v>
      </c>
      <c r="BA143" s="25">
        <v>4131.1099999999997</v>
      </c>
      <c r="BB143" s="30">
        <v>0.48649999999999999</v>
      </c>
      <c r="BC143" s="25">
        <v>786.46</v>
      </c>
      <c r="BD143" s="30">
        <v>9.2600000000000002E-2</v>
      </c>
      <c r="BE143" s="25">
        <v>8491.58</v>
      </c>
      <c r="BF143" s="25">
        <v>1666.1</v>
      </c>
      <c r="BG143" s="30">
        <v>0.35099999999999998</v>
      </c>
      <c r="BH143" s="30">
        <v>0.53569999999999995</v>
      </c>
      <c r="BI143" s="30">
        <v>0.20649999999999999</v>
      </c>
      <c r="BJ143" s="30">
        <v>0.2223</v>
      </c>
      <c r="BK143" s="30">
        <v>1.7999999999999999E-2</v>
      </c>
      <c r="BL143" s="30">
        <v>1.7399999999999999E-2</v>
      </c>
    </row>
    <row r="144" spans="1:64" ht="15" x14ac:dyDescent="0.25">
      <c r="A144" s="28" t="s">
        <v>407</v>
      </c>
      <c r="B144" s="28">
        <v>43893</v>
      </c>
      <c r="C144" s="28">
        <v>36</v>
      </c>
      <c r="D144" s="29">
        <v>73.3</v>
      </c>
      <c r="E144" s="29">
        <v>2638.89</v>
      </c>
      <c r="F144" s="29">
        <v>2621</v>
      </c>
      <c r="G144" s="30">
        <v>6.1999999999999998E-3</v>
      </c>
      <c r="H144" s="30">
        <v>8.0000000000000004E-4</v>
      </c>
      <c r="I144" s="30">
        <v>1.2800000000000001E-2</v>
      </c>
      <c r="J144" s="30">
        <v>6.9999999999999999E-4</v>
      </c>
      <c r="K144" s="30">
        <v>2.5499999999999998E-2</v>
      </c>
      <c r="L144" s="30">
        <v>0.92659999999999998</v>
      </c>
      <c r="M144" s="30">
        <v>2.7400000000000001E-2</v>
      </c>
      <c r="N144" s="30">
        <v>0.3085</v>
      </c>
      <c r="O144" s="30">
        <v>1.5599999999999999E-2</v>
      </c>
      <c r="P144" s="30">
        <v>0.13270000000000001</v>
      </c>
      <c r="Q144" s="29">
        <v>116.24</v>
      </c>
      <c r="R144" s="25">
        <v>53180.12</v>
      </c>
      <c r="S144" s="30">
        <v>0.1389</v>
      </c>
      <c r="T144" s="30">
        <v>0.17219999999999999</v>
      </c>
      <c r="U144" s="30">
        <v>0.68889999999999996</v>
      </c>
      <c r="V144" s="26">
        <v>18.489999999999998</v>
      </c>
      <c r="W144" s="29">
        <v>14.5</v>
      </c>
      <c r="X144" s="25">
        <v>74992.34</v>
      </c>
      <c r="Y144" s="26">
        <v>176.55</v>
      </c>
      <c r="Z144" s="25">
        <v>126080.47</v>
      </c>
      <c r="AA144" s="30">
        <v>0.75839999999999996</v>
      </c>
      <c r="AB144" s="30">
        <v>0.2291</v>
      </c>
      <c r="AC144" s="30">
        <v>1.1599999999999999E-2</v>
      </c>
      <c r="AD144" s="30">
        <v>8.0000000000000004E-4</v>
      </c>
      <c r="AE144" s="30">
        <v>0.24229999999999999</v>
      </c>
      <c r="AF144" s="25">
        <v>126.08</v>
      </c>
      <c r="AG144" s="25">
        <v>4990.57</v>
      </c>
      <c r="AH144" s="25">
        <v>589.4</v>
      </c>
      <c r="AI144" s="25">
        <v>154625.25</v>
      </c>
      <c r="AJ144" s="28">
        <v>430</v>
      </c>
      <c r="AK144" s="33">
        <v>29414</v>
      </c>
      <c r="AL144" s="33">
        <v>44159</v>
      </c>
      <c r="AM144" s="26">
        <v>60.37</v>
      </c>
      <c r="AN144" s="26">
        <v>37.67</v>
      </c>
      <c r="AO144" s="26">
        <v>44.77</v>
      </c>
      <c r="AP144" s="26">
        <v>4.4000000000000004</v>
      </c>
      <c r="AQ144" s="25">
        <v>0</v>
      </c>
      <c r="AR144" s="27">
        <v>1.1935</v>
      </c>
      <c r="AS144" s="25">
        <v>995.25</v>
      </c>
      <c r="AT144" s="25">
        <v>1368.55</v>
      </c>
      <c r="AU144" s="25">
        <v>4934.8</v>
      </c>
      <c r="AV144" s="25">
        <v>934.04</v>
      </c>
      <c r="AW144" s="25">
        <v>293.2</v>
      </c>
      <c r="AX144" s="25">
        <v>8525.84</v>
      </c>
      <c r="AY144" s="25">
        <v>3625.6</v>
      </c>
      <c r="AZ144" s="30">
        <v>0.41360000000000002</v>
      </c>
      <c r="BA144" s="25">
        <v>4475.6400000000003</v>
      </c>
      <c r="BB144" s="30">
        <v>0.51049999999999995</v>
      </c>
      <c r="BC144" s="25">
        <v>665.77</v>
      </c>
      <c r="BD144" s="30">
        <v>7.5899999999999995E-2</v>
      </c>
      <c r="BE144" s="25">
        <v>8767.01</v>
      </c>
      <c r="BF144" s="25">
        <v>2371.7199999999998</v>
      </c>
      <c r="BG144" s="30">
        <v>0.66379999999999995</v>
      </c>
      <c r="BH144" s="30">
        <v>0.63870000000000005</v>
      </c>
      <c r="BI144" s="30">
        <v>0.23380000000000001</v>
      </c>
      <c r="BJ144" s="30">
        <v>6.0499999999999998E-2</v>
      </c>
      <c r="BK144" s="30">
        <v>3.6700000000000003E-2</v>
      </c>
      <c r="BL144" s="30">
        <v>3.0300000000000001E-2</v>
      </c>
    </row>
    <row r="145" spans="1:64" ht="15" x14ac:dyDescent="0.25">
      <c r="A145" s="28" t="s">
        <v>408</v>
      </c>
      <c r="B145" s="28">
        <v>47027</v>
      </c>
      <c r="C145" s="28">
        <v>42</v>
      </c>
      <c r="D145" s="29">
        <v>337.23</v>
      </c>
      <c r="E145" s="29">
        <v>14163.79</v>
      </c>
      <c r="F145" s="29">
        <v>13614</v>
      </c>
      <c r="G145" s="30">
        <v>0.16109999999999999</v>
      </c>
      <c r="H145" s="30">
        <v>1E-4</v>
      </c>
      <c r="I145" s="30">
        <v>3.95E-2</v>
      </c>
      <c r="J145" s="30">
        <v>5.9999999999999995E-4</v>
      </c>
      <c r="K145" s="30">
        <v>3.9300000000000002E-2</v>
      </c>
      <c r="L145" s="30">
        <v>0.70720000000000005</v>
      </c>
      <c r="M145" s="30">
        <v>5.2200000000000003E-2</v>
      </c>
      <c r="N145" s="30">
        <v>0.1404</v>
      </c>
      <c r="O145" s="30">
        <v>8.0199999999999994E-2</v>
      </c>
      <c r="P145" s="30">
        <v>8.09E-2</v>
      </c>
      <c r="Q145" s="29">
        <v>658.7</v>
      </c>
      <c r="R145" s="25">
        <v>69760.88</v>
      </c>
      <c r="S145" s="30">
        <v>0.2288</v>
      </c>
      <c r="T145" s="30">
        <v>0.21210000000000001</v>
      </c>
      <c r="U145" s="30">
        <v>0.55900000000000005</v>
      </c>
      <c r="V145" s="26">
        <v>17.89</v>
      </c>
      <c r="W145" s="29">
        <v>60</v>
      </c>
      <c r="X145" s="25">
        <v>102173.12</v>
      </c>
      <c r="Y145" s="26">
        <v>234.78</v>
      </c>
      <c r="Z145" s="25">
        <v>211424.65</v>
      </c>
      <c r="AA145" s="30">
        <v>0.71130000000000004</v>
      </c>
      <c r="AB145" s="30">
        <v>0.26719999999999999</v>
      </c>
      <c r="AC145" s="30">
        <v>1.8499999999999999E-2</v>
      </c>
      <c r="AD145" s="30">
        <v>3.0000000000000001E-3</v>
      </c>
      <c r="AE145" s="30">
        <v>0.28870000000000001</v>
      </c>
      <c r="AF145" s="25">
        <v>211.42</v>
      </c>
      <c r="AG145" s="25">
        <v>9571.2900000000009</v>
      </c>
      <c r="AH145" s="25">
        <v>963.15</v>
      </c>
      <c r="AI145" s="25">
        <v>234438</v>
      </c>
      <c r="AJ145" s="28">
        <v>567</v>
      </c>
      <c r="AK145" s="33">
        <v>48313</v>
      </c>
      <c r="AL145" s="33">
        <v>82369</v>
      </c>
      <c r="AM145" s="26">
        <v>74.5</v>
      </c>
      <c r="AN145" s="26">
        <v>42.91</v>
      </c>
      <c r="AO145" s="26">
        <v>49.2</v>
      </c>
      <c r="AP145" s="26">
        <v>4.4000000000000004</v>
      </c>
      <c r="AQ145" s="25">
        <v>0</v>
      </c>
      <c r="AR145" s="27">
        <v>0.77239999999999998</v>
      </c>
      <c r="AS145" s="25">
        <v>1229.01</v>
      </c>
      <c r="AT145" s="25">
        <v>2040.09</v>
      </c>
      <c r="AU145" s="25">
        <v>7439.48</v>
      </c>
      <c r="AV145" s="25">
        <v>1552.61</v>
      </c>
      <c r="AW145" s="25">
        <v>752.1</v>
      </c>
      <c r="AX145" s="25">
        <v>13013.29</v>
      </c>
      <c r="AY145" s="25">
        <v>2507.2199999999998</v>
      </c>
      <c r="AZ145" s="30">
        <v>0.2036</v>
      </c>
      <c r="BA145" s="25">
        <v>9334.56</v>
      </c>
      <c r="BB145" s="30">
        <v>0.75790000000000002</v>
      </c>
      <c r="BC145" s="25">
        <v>474.56</v>
      </c>
      <c r="BD145" s="30">
        <v>3.85E-2</v>
      </c>
      <c r="BE145" s="25">
        <v>12316.34</v>
      </c>
      <c r="BF145" s="25">
        <v>962.4</v>
      </c>
      <c r="BG145" s="30">
        <v>0.11600000000000001</v>
      </c>
      <c r="BH145" s="30">
        <v>0.68630000000000002</v>
      </c>
      <c r="BI145" s="30">
        <v>0.22120000000000001</v>
      </c>
      <c r="BJ145" s="30">
        <v>4.9200000000000001E-2</v>
      </c>
      <c r="BK145" s="30">
        <v>2.6800000000000001E-2</v>
      </c>
      <c r="BL145" s="30">
        <v>1.6500000000000001E-2</v>
      </c>
    </row>
    <row r="146" spans="1:64" ht="15" x14ac:dyDescent="0.25">
      <c r="A146" s="28" t="s">
        <v>409</v>
      </c>
      <c r="B146" s="28">
        <v>43901</v>
      </c>
      <c r="C146" s="28">
        <v>4</v>
      </c>
      <c r="D146" s="29">
        <v>841.94</v>
      </c>
      <c r="E146" s="29">
        <v>3367.76</v>
      </c>
      <c r="F146" s="29">
        <v>3182</v>
      </c>
      <c r="G146" s="30">
        <v>1E-4</v>
      </c>
      <c r="H146" s="30">
        <v>2.0000000000000001E-4</v>
      </c>
      <c r="I146" s="30">
        <v>0.98950000000000005</v>
      </c>
      <c r="J146" s="30">
        <v>0</v>
      </c>
      <c r="K146" s="30">
        <v>2.7000000000000001E-3</v>
      </c>
      <c r="L146" s="30">
        <v>2E-3</v>
      </c>
      <c r="M146" s="30">
        <v>5.4999999999999997E-3</v>
      </c>
      <c r="N146" s="30">
        <v>0.88470000000000004</v>
      </c>
      <c r="O146" s="30">
        <v>3.5000000000000001E-3</v>
      </c>
      <c r="P146" s="30">
        <v>0.16589999999999999</v>
      </c>
      <c r="Q146" s="29">
        <v>151.51</v>
      </c>
      <c r="R146" s="25">
        <v>58928.24</v>
      </c>
      <c r="S146" s="30">
        <v>0.25750000000000001</v>
      </c>
      <c r="T146" s="30">
        <v>0.21640000000000001</v>
      </c>
      <c r="U146" s="30">
        <v>0.52610000000000001</v>
      </c>
      <c r="V146" s="26">
        <v>18.82</v>
      </c>
      <c r="W146" s="29">
        <v>29</v>
      </c>
      <c r="X146" s="25">
        <v>85126.34</v>
      </c>
      <c r="Y146" s="26">
        <v>116.13</v>
      </c>
      <c r="Z146" s="25">
        <v>71230.34</v>
      </c>
      <c r="AA146" s="30">
        <v>0.72709999999999997</v>
      </c>
      <c r="AB146" s="30">
        <v>0.23100000000000001</v>
      </c>
      <c r="AC146" s="30">
        <v>3.9199999999999999E-2</v>
      </c>
      <c r="AD146" s="30">
        <v>2.7000000000000001E-3</v>
      </c>
      <c r="AE146" s="30">
        <v>0.27310000000000001</v>
      </c>
      <c r="AF146" s="25">
        <v>71.23</v>
      </c>
      <c r="AG146" s="25">
        <v>3031.24</v>
      </c>
      <c r="AH146" s="25">
        <v>382.46</v>
      </c>
      <c r="AI146" s="25">
        <v>58465.73</v>
      </c>
      <c r="AJ146" s="28">
        <v>20</v>
      </c>
      <c r="AK146" s="33">
        <v>20242</v>
      </c>
      <c r="AL146" s="33">
        <v>28385</v>
      </c>
      <c r="AM146" s="26">
        <v>88.38</v>
      </c>
      <c r="AN146" s="26">
        <v>35.33</v>
      </c>
      <c r="AO146" s="26">
        <v>56.97</v>
      </c>
      <c r="AP146" s="26">
        <v>4.78</v>
      </c>
      <c r="AQ146" s="25">
        <v>0</v>
      </c>
      <c r="AR146" s="27">
        <v>1.8903000000000001</v>
      </c>
      <c r="AS146" s="25">
        <v>3270.64</v>
      </c>
      <c r="AT146" s="25">
        <v>2608.88</v>
      </c>
      <c r="AU146" s="25">
        <v>8145.05</v>
      </c>
      <c r="AV146" s="25">
        <v>1387.67</v>
      </c>
      <c r="AW146" s="25">
        <v>1430.46</v>
      </c>
      <c r="AX146" s="25">
        <v>16842.7</v>
      </c>
      <c r="AY146" s="25">
        <v>9672.73</v>
      </c>
      <c r="AZ146" s="30">
        <v>0.55789999999999995</v>
      </c>
      <c r="BA146" s="25">
        <v>3947.93</v>
      </c>
      <c r="BB146" s="30">
        <v>0.22770000000000001</v>
      </c>
      <c r="BC146" s="25">
        <v>3717.87</v>
      </c>
      <c r="BD146" s="30">
        <v>0.21440000000000001</v>
      </c>
      <c r="BE146" s="25">
        <v>17338.53</v>
      </c>
      <c r="BF146" s="25">
        <v>9958.36</v>
      </c>
      <c r="BG146" s="30">
        <v>8.9097000000000008</v>
      </c>
      <c r="BH146" s="30">
        <v>0.48110000000000003</v>
      </c>
      <c r="BI146" s="30">
        <v>0.17929999999999999</v>
      </c>
      <c r="BJ146" s="30">
        <v>0.29039999999999999</v>
      </c>
      <c r="BK146" s="30">
        <v>3.6299999999999999E-2</v>
      </c>
      <c r="BL146" s="30">
        <v>1.29E-2</v>
      </c>
    </row>
    <row r="147" spans="1:64" ht="15" x14ac:dyDescent="0.25">
      <c r="A147" s="28" t="s">
        <v>410</v>
      </c>
      <c r="B147" s="28">
        <v>46409</v>
      </c>
      <c r="C147" s="28">
        <v>129</v>
      </c>
      <c r="D147" s="29">
        <v>11.28</v>
      </c>
      <c r="E147" s="29">
        <v>1454.95</v>
      </c>
      <c r="F147" s="29">
        <v>1443</v>
      </c>
      <c r="G147" s="30">
        <v>4.1000000000000003E-3</v>
      </c>
      <c r="H147" s="30">
        <v>0</v>
      </c>
      <c r="I147" s="30">
        <v>5.8999999999999999E-3</v>
      </c>
      <c r="J147" s="30">
        <v>4.0000000000000002E-4</v>
      </c>
      <c r="K147" s="30">
        <v>1.34E-2</v>
      </c>
      <c r="L147" s="30">
        <v>0.95269999999999999</v>
      </c>
      <c r="M147" s="30">
        <v>2.35E-2</v>
      </c>
      <c r="N147" s="30">
        <v>0.48580000000000001</v>
      </c>
      <c r="O147" s="30">
        <v>0</v>
      </c>
      <c r="P147" s="30">
        <v>0.1535</v>
      </c>
      <c r="Q147" s="29">
        <v>67</v>
      </c>
      <c r="R147" s="25">
        <v>46047.26</v>
      </c>
      <c r="S147" s="30">
        <v>0.24490000000000001</v>
      </c>
      <c r="T147" s="30">
        <v>0.28570000000000001</v>
      </c>
      <c r="U147" s="30">
        <v>0.46939999999999998</v>
      </c>
      <c r="V147" s="26">
        <v>17.75</v>
      </c>
      <c r="W147" s="29">
        <v>8.33</v>
      </c>
      <c r="X147" s="25">
        <v>74139.77</v>
      </c>
      <c r="Y147" s="26">
        <v>167.44</v>
      </c>
      <c r="Z147" s="25">
        <v>86652.63</v>
      </c>
      <c r="AA147" s="30">
        <v>0.85899999999999999</v>
      </c>
      <c r="AB147" s="30">
        <v>0.1027</v>
      </c>
      <c r="AC147" s="30">
        <v>3.6400000000000002E-2</v>
      </c>
      <c r="AD147" s="30">
        <v>1.8E-3</v>
      </c>
      <c r="AE147" s="30">
        <v>0.14149999999999999</v>
      </c>
      <c r="AF147" s="25">
        <v>86.65</v>
      </c>
      <c r="AG147" s="25">
        <v>2013.21</v>
      </c>
      <c r="AH147" s="25">
        <v>286</v>
      </c>
      <c r="AI147" s="25">
        <v>92163.28</v>
      </c>
      <c r="AJ147" s="28">
        <v>132</v>
      </c>
      <c r="AK147" s="33">
        <v>28835</v>
      </c>
      <c r="AL147" s="33">
        <v>39993</v>
      </c>
      <c r="AM147" s="26">
        <v>32.200000000000003</v>
      </c>
      <c r="AN147" s="26">
        <v>22.87</v>
      </c>
      <c r="AO147" s="26">
        <v>22.9</v>
      </c>
      <c r="AP147" s="26">
        <v>4.2</v>
      </c>
      <c r="AQ147" s="25">
        <v>0</v>
      </c>
      <c r="AR147" s="27">
        <v>0.78469999999999995</v>
      </c>
      <c r="AS147" s="25">
        <v>996.71</v>
      </c>
      <c r="AT147" s="25">
        <v>2085.6799999999998</v>
      </c>
      <c r="AU147" s="25">
        <v>4545.3999999999996</v>
      </c>
      <c r="AV147" s="25">
        <v>577.73</v>
      </c>
      <c r="AW147" s="25">
        <v>541.88</v>
      </c>
      <c r="AX147" s="25">
        <v>8747.4</v>
      </c>
      <c r="AY147" s="25">
        <v>5634.89</v>
      </c>
      <c r="AZ147" s="30">
        <v>0.65210000000000001</v>
      </c>
      <c r="BA147" s="25">
        <v>2159.5700000000002</v>
      </c>
      <c r="BB147" s="30">
        <v>0.24990000000000001</v>
      </c>
      <c r="BC147" s="25">
        <v>846.87</v>
      </c>
      <c r="BD147" s="30">
        <v>9.8000000000000004E-2</v>
      </c>
      <c r="BE147" s="25">
        <v>8641.33</v>
      </c>
      <c r="BF147" s="25">
        <v>5389.15</v>
      </c>
      <c r="BG147" s="30">
        <v>2.2202999999999999</v>
      </c>
      <c r="BH147" s="30">
        <v>0.57509999999999994</v>
      </c>
      <c r="BI147" s="30">
        <v>0.19600000000000001</v>
      </c>
      <c r="BJ147" s="30">
        <v>0.16400000000000001</v>
      </c>
      <c r="BK147" s="30">
        <v>4.7699999999999999E-2</v>
      </c>
      <c r="BL147" s="30">
        <v>1.72E-2</v>
      </c>
    </row>
    <row r="148" spans="1:64" ht="15" x14ac:dyDescent="0.25">
      <c r="A148" s="28" t="s">
        <v>411</v>
      </c>
      <c r="B148" s="28">
        <v>69682</v>
      </c>
      <c r="C148" s="28">
        <v>239</v>
      </c>
      <c r="D148" s="29">
        <v>4.76</v>
      </c>
      <c r="E148" s="29">
        <v>1137.9000000000001</v>
      </c>
      <c r="F148" s="29">
        <v>1215</v>
      </c>
      <c r="G148" s="30">
        <v>2.8999999999999998E-3</v>
      </c>
      <c r="H148" s="30">
        <v>0</v>
      </c>
      <c r="I148" s="30">
        <v>2.8E-3</v>
      </c>
      <c r="J148" s="30">
        <v>1.6000000000000001E-3</v>
      </c>
      <c r="K148" s="30">
        <v>1.8E-3</v>
      </c>
      <c r="L148" s="30">
        <v>0.9728</v>
      </c>
      <c r="M148" s="30">
        <v>1.8100000000000002E-2</v>
      </c>
      <c r="N148" s="30">
        <v>0.52349999999999997</v>
      </c>
      <c r="O148" s="30">
        <v>0</v>
      </c>
      <c r="P148" s="30">
        <v>0.15559999999999999</v>
      </c>
      <c r="Q148" s="29">
        <v>46.48</v>
      </c>
      <c r="R148" s="25">
        <v>47180.07</v>
      </c>
      <c r="S148" s="30">
        <v>0.12820000000000001</v>
      </c>
      <c r="T148" s="30">
        <v>6.4100000000000004E-2</v>
      </c>
      <c r="U148" s="30">
        <v>0.80769999999999997</v>
      </c>
      <c r="V148" s="26">
        <v>22.01</v>
      </c>
      <c r="W148" s="29">
        <v>11.2</v>
      </c>
      <c r="X148" s="25">
        <v>55055.89</v>
      </c>
      <c r="Y148" s="26">
        <v>96.03</v>
      </c>
      <c r="Z148" s="25">
        <v>102202.38</v>
      </c>
      <c r="AA148" s="30">
        <v>0.84860000000000002</v>
      </c>
      <c r="AB148" s="30">
        <v>6.3299999999999995E-2</v>
      </c>
      <c r="AC148" s="30">
        <v>8.5800000000000001E-2</v>
      </c>
      <c r="AD148" s="30">
        <v>2.3E-3</v>
      </c>
      <c r="AE148" s="30">
        <v>0.15140000000000001</v>
      </c>
      <c r="AF148" s="25">
        <v>102.2</v>
      </c>
      <c r="AG148" s="25">
        <v>2329.0100000000002</v>
      </c>
      <c r="AH148" s="25">
        <v>373.55</v>
      </c>
      <c r="AI148" s="25">
        <v>90573.28</v>
      </c>
      <c r="AJ148" s="28">
        <v>122</v>
      </c>
      <c r="AK148" s="33">
        <v>25845</v>
      </c>
      <c r="AL148" s="33">
        <v>38564</v>
      </c>
      <c r="AM148" s="26">
        <v>29.8</v>
      </c>
      <c r="AN148" s="26">
        <v>22.12</v>
      </c>
      <c r="AO148" s="26">
        <v>22.03</v>
      </c>
      <c r="AP148" s="26">
        <v>3.3</v>
      </c>
      <c r="AQ148" s="25">
        <v>0</v>
      </c>
      <c r="AR148" s="27">
        <v>0.89570000000000005</v>
      </c>
      <c r="AS148" s="25">
        <v>1017.07</v>
      </c>
      <c r="AT148" s="25">
        <v>2292.89</v>
      </c>
      <c r="AU148" s="25">
        <v>4604.34</v>
      </c>
      <c r="AV148" s="25">
        <v>928.29</v>
      </c>
      <c r="AW148" s="25">
        <v>286.14999999999998</v>
      </c>
      <c r="AX148" s="25">
        <v>9128.74</v>
      </c>
      <c r="AY148" s="25">
        <v>5377.71</v>
      </c>
      <c r="AZ148" s="30">
        <v>0.58850000000000002</v>
      </c>
      <c r="BA148" s="25">
        <v>2591.4499999999998</v>
      </c>
      <c r="BB148" s="30">
        <v>0.28360000000000002</v>
      </c>
      <c r="BC148" s="25">
        <v>1168.23</v>
      </c>
      <c r="BD148" s="30">
        <v>0.12790000000000001</v>
      </c>
      <c r="BE148" s="25">
        <v>9137.39</v>
      </c>
      <c r="BF148" s="25">
        <v>6093.94</v>
      </c>
      <c r="BG148" s="30">
        <v>2.3771</v>
      </c>
      <c r="BH148" s="30">
        <v>0.50209999999999999</v>
      </c>
      <c r="BI148" s="30">
        <v>0.2288</v>
      </c>
      <c r="BJ148" s="30">
        <v>0.1908</v>
      </c>
      <c r="BK148" s="30">
        <v>6.0199999999999997E-2</v>
      </c>
      <c r="BL148" s="30">
        <v>1.8100000000000002E-2</v>
      </c>
    </row>
    <row r="149" spans="1:64" ht="15" x14ac:dyDescent="0.25">
      <c r="A149" s="28" t="s">
        <v>412</v>
      </c>
      <c r="B149" s="28">
        <v>47688</v>
      </c>
      <c r="C149" s="28">
        <v>149</v>
      </c>
      <c r="D149" s="29">
        <v>12.2</v>
      </c>
      <c r="E149" s="29">
        <v>1818.2</v>
      </c>
      <c r="F149" s="29">
        <v>1897</v>
      </c>
      <c r="G149" s="30">
        <v>4.1999999999999997E-3</v>
      </c>
      <c r="H149" s="30">
        <v>0</v>
      </c>
      <c r="I149" s="30">
        <v>4.7999999999999996E-3</v>
      </c>
      <c r="J149" s="30">
        <v>0</v>
      </c>
      <c r="K149" s="30">
        <v>5.7999999999999996E-3</v>
      </c>
      <c r="L149" s="30">
        <v>0.97819999999999996</v>
      </c>
      <c r="M149" s="30">
        <v>7.0000000000000001E-3</v>
      </c>
      <c r="N149" s="30">
        <v>0.35580000000000001</v>
      </c>
      <c r="O149" s="30">
        <v>0.32950000000000002</v>
      </c>
      <c r="P149" s="30">
        <v>8.4500000000000006E-2</v>
      </c>
      <c r="Q149" s="29">
        <v>100</v>
      </c>
      <c r="R149" s="25">
        <v>49681.69</v>
      </c>
      <c r="S149" s="30">
        <v>0.1391</v>
      </c>
      <c r="T149" s="30">
        <v>9.9299999999999999E-2</v>
      </c>
      <c r="U149" s="30">
        <v>0.76160000000000005</v>
      </c>
      <c r="V149" s="26">
        <v>16.28</v>
      </c>
      <c r="W149" s="29">
        <v>10.67</v>
      </c>
      <c r="X149" s="25">
        <v>73707.97</v>
      </c>
      <c r="Y149" s="26">
        <v>168.09</v>
      </c>
      <c r="Z149" s="25">
        <v>216263.21</v>
      </c>
      <c r="AA149" s="30">
        <v>0.78469999999999995</v>
      </c>
      <c r="AB149" s="30">
        <v>0.19539999999999999</v>
      </c>
      <c r="AC149" s="30">
        <v>1.9400000000000001E-2</v>
      </c>
      <c r="AD149" s="30">
        <v>5.0000000000000001E-4</v>
      </c>
      <c r="AE149" s="30">
        <v>0.21540000000000001</v>
      </c>
      <c r="AF149" s="25">
        <v>216.26</v>
      </c>
      <c r="AG149" s="25">
        <v>5110.08</v>
      </c>
      <c r="AH149" s="25">
        <v>474.84</v>
      </c>
      <c r="AI149" s="25">
        <v>210666.43</v>
      </c>
      <c r="AJ149" s="28">
        <v>532</v>
      </c>
      <c r="AK149" s="33">
        <v>24631</v>
      </c>
      <c r="AL149" s="33">
        <v>40647</v>
      </c>
      <c r="AM149" s="26">
        <v>26.7</v>
      </c>
      <c r="AN149" s="26">
        <v>23.42</v>
      </c>
      <c r="AO149" s="26">
        <v>24.16</v>
      </c>
      <c r="AP149" s="26">
        <v>4.5</v>
      </c>
      <c r="AQ149" s="25">
        <v>0</v>
      </c>
      <c r="AR149" s="27">
        <v>1.2377</v>
      </c>
      <c r="AS149" s="25">
        <v>1171.57</v>
      </c>
      <c r="AT149" s="25">
        <v>1797.99</v>
      </c>
      <c r="AU149" s="25">
        <v>5434.71</v>
      </c>
      <c r="AV149" s="25">
        <v>969.9</v>
      </c>
      <c r="AW149" s="25">
        <v>181.3</v>
      </c>
      <c r="AX149" s="25">
        <v>9555.4699999999993</v>
      </c>
      <c r="AY149" s="25">
        <v>3231.16</v>
      </c>
      <c r="AZ149" s="30">
        <v>0.34989999999999999</v>
      </c>
      <c r="BA149" s="25">
        <v>4509.1400000000003</v>
      </c>
      <c r="BB149" s="30">
        <v>0.48830000000000001</v>
      </c>
      <c r="BC149" s="25">
        <v>1494.81</v>
      </c>
      <c r="BD149" s="30">
        <v>0.16189999999999999</v>
      </c>
      <c r="BE149" s="25">
        <v>9235.1200000000008</v>
      </c>
      <c r="BF149" s="25">
        <v>2569.35</v>
      </c>
      <c r="BG149" s="30">
        <v>0.60489999999999999</v>
      </c>
      <c r="BH149" s="30">
        <v>0.61460000000000004</v>
      </c>
      <c r="BI149" s="30">
        <v>0.21310000000000001</v>
      </c>
      <c r="BJ149" s="30">
        <v>0.1114</v>
      </c>
      <c r="BK149" s="30">
        <v>3.5000000000000003E-2</v>
      </c>
      <c r="BL149" s="30">
        <v>2.58E-2</v>
      </c>
    </row>
    <row r="150" spans="1:64" ht="15" x14ac:dyDescent="0.25">
      <c r="A150" s="28" t="s">
        <v>413</v>
      </c>
      <c r="B150" s="28">
        <v>47845</v>
      </c>
      <c r="C150" s="28">
        <v>107</v>
      </c>
      <c r="D150" s="29">
        <v>13.44</v>
      </c>
      <c r="E150" s="29">
        <v>1437.71</v>
      </c>
      <c r="F150" s="29">
        <v>1225</v>
      </c>
      <c r="G150" s="30">
        <v>8.0000000000000004E-4</v>
      </c>
      <c r="H150" s="30">
        <v>0</v>
      </c>
      <c r="I150" s="30">
        <v>7.6E-3</v>
      </c>
      <c r="J150" s="30">
        <v>4.1000000000000003E-3</v>
      </c>
      <c r="K150" s="30">
        <v>1.23E-2</v>
      </c>
      <c r="L150" s="30">
        <v>0.92849999999999999</v>
      </c>
      <c r="M150" s="30">
        <v>4.6699999999999998E-2</v>
      </c>
      <c r="N150" s="30">
        <v>0.3886</v>
      </c>
      <c r="O150" s="30">
        <v>0</v>
      </c>
      <c r="P150" s="30">
        <v>0.1159</v>
      </c>
      <c r="Q150" s="29">
        <v>52.68</v>
      </c>
      <c r="R150" s="25">
        <v>47498.27</v>
      </c>
      <c r="S150" s="30">
        <v>0.23080000000000001</v>
      </c>
      <c r="T150" s="30">
        <v>0.1923</v>
      </c>
      <c r="U150" s="30">
        <v>0.57689999999999997</v>
      </c>
      <c r="V150" s="26">
        <v>17.690000000000001</v>
      </c>
      <c r="W150" s="29">
        <v>7.21</v>
      </c>
      <c r="X150" s="25">
        <v>70471.98</v>
      </c>
      <c r="Y150" s="26">
        <v>191.24</v>
      </c>
      <c r="Z150" s="25">
        <v>169357.98</v>
      </c>
      <c r="AA150" s="30">
        <v>0.94889999999999997</v>
      </c>
      <c r="AB150" s="30">
        <v>2.6700000000000002E-2</v>
      </c>
      <c r="AC150" s="30">
        <v>2.3900000000000001E-2</v>
      </c>
      <c r="AD150" s="30">
        <v>5.9999999999999995E-4</v>
      </c>
      <c r="AE150" s="30">
        <v>5.11E-2</v>
      </c>
      <c r="AF150" s="25">
        <v>169.36</v>
      </c>
      <c r="AG150" s="25">
        <v>3875.26</v>
      </c>
      <c r="AH150" s="25">
        <v>613.14</v>
      </c>
      <c r="AI150" s="25">
        <v>163955.07</v>
      </c>
      <c r="AJ150" s="28">
        <v>462</v>
      </c>
      <c r="AK150" s="33">
        <v>32726</v>
      </c>
      <c r="AL150" s="33">
        <v>45462</v>
      </c>
      <c r="AM150" s="26">
        <v>41.6</v>
      </c>
      <c r="AN150" s="26">
        <v>22.36</v>
      </c>
      <c r="AO150" s="26">
        <v>24.26</v>
      </c>
      <c r="AP150" s="26">
        <v>4.5</v>
      </c>
      <c r="AQ150" s="25">
        <v>0</v>
      </c>
      <c r="AR150" s="27">
        <v>1.0908</v>
      </c>
      <c r="AS150" s="25">
        <v>1086.81</v>
      </c>
      <c r="AT150" s="25">
        <v>1955.29</v>
      </c>
      <c r="AU150" s="25">
        <v>4494.88</v>
      </c>
      <c r="AV150" s="25">
        <v>873.9</v>
      </c>
      <c r="AW150" s="25">
        <v>263.12</v>
      </c>
      <c r="AX150" s="25">
        <v>8674.01</v>
      </c>
      <c r="AY150" s="25">
        <v>3611.53</v>
      </c>
      <c r="AZ150" s="30">
        <v>0.4098</v>
      </c>
      <c r="BA150" s="25">
        <v>4020.87</v>
      </c>
      <c r="BB150" s="30">
        <v>0.45619999999999999</v>
      </c>
      <c r="BC150" s="25">
        <v>1181.27</v>
      </c>
      <c r="BD150" s="30">
        <v>0.13400000000000001</v>
      </c>
      <c r="BE150" s="25">
        <v>8813.67</v>
      </c>
      <c r="BF150" s="25">
        <v>1756.01</v>
      </c>
      <c r="BG150" s="30">
        <v>0.5373</v>
      </c>
      <c r="BH150" s="30">
        <v>0.48420000000000002</v>
      </c>
      <c r="BI150" s="30">
        <v>0.1908</v>
      </c>
      <c r="BJ150" s="30">
        <v>0.27300000000000002</v>
      </c>
      <c r="BK150" s="30">
        <v>3.32E-2</v>
      </c>
      <c r="BL150" s="30">
        <v>1.8800000000000001E-2</v>
      </c>
    </row>
    <row r="151" spans="1:64" ht="15" x14ac:dyDescent="0.25">
      <c r="A151" s="28" t="s">
        <v>414</v>
      </c>
      <c r="B151" s="28">
        <v>43919</v>
      </c>
      <c r="C151" s="28">
        <v>14</v>
      </c>
      <c r="D151" s="29">
        <v>182.79</v>
      </c>
      <c r="E151" s="29">
        <v>2559.06</v>
      </c>
      <c r="F151" s="29">
        <v>2212</v>
      </c>
      <c r="G151" s="30">
        <v>2.3999999999999998E-3</v>
      </c>
      <c r="H151" s="30">
        <v>0</v>
      </c>
      <c r="I151" s="30">
        <v>5.8999999999999997E-2</v>
      </c>
      <c r="J151" s="30">
        <v>3.3999999999999998E-3</v>
      </c>
      <c r="K151" s="30">
        <v>6.6E-3</v>
      </c>
      <c r="L151" s="30">
        <v>0.86629999999999996</v>
      </c>
      <c r="M151" s="30">
        <v>6.2300000000000001E-2</v>
      </c>
      <c r="N151" s="30">
        <v>0.56869999999999998</v>
      </c>
      <c r="O151" s="30">
        <v>0</v>
      </c>
      <c r="P151" s="30">
        <v>0.18210000000000001</v>
      </c>
      <c r="Q151" s="29">
        <v>100.57</v>
      </c>
      <c r="R151" s="25">
        <v>49273.38</v>
      </c>
      <c r="S151" s="30">
        <v>0.21340000000000001</v>
      </c>
      <c r="T151" s="30">
        <v>7.3200000000000001E-2</v>
      </c>
      <c r="U151" s="30">
        <v>0.71340000000000003</v>
      </c>
      <c r="V151" s="26">
        <v>16.399999999999999</v>
      </c>
      <c r="W151" s="29">
        <v>17.55</v>
      </c>
      <c r="X151" s="25">
        <v>62883.83</v>
      </c>
      <c r="Y151" s="26">
        <v>145.77000000000001</v>
      </c>
      <c r="Z151" s="25">
        <v>61817.78</v>
      </c>
      <c r="AA151" s="30">
        <v>0.77180000000000004</v>
      </c>
      <c r="AB151" s="30">
        <v>0.16589999999999999</v>
      </c>
      <c r="AC151" s="30">
        <v>6.0699999999999997E-2</v>
      </c>
      <c r="AD151" s="30">
        <v>1.6000000000000001E-3</v>
      </c>
      <c r="AE151" s="30">
        <v>0.22869999999999999</v>
      </c>
      <c r="AF151" s="25">
        <v>61.82</v>
      </c>
      <c r="AG151" s="25">
        <v>1723.22</v>
      </c>
      <c r="AH151" s="25">
        <v>282.32</v>
      </c>
      <c r="AI151" s="25">
        <v>57281.74</v>
      </c>
      <c r="AJ151" s="28">
        <v>18</v>
      </c>
      <c r="AK151" s="33">
        <v>24477</v>
      </c>
      <c r="AL151" s="33">
        <v>35581</v>
      </c>
      <c r="AM151" s="26">
        <v>34.1</v>
      </c>
      <c r="AN151" s="26">
        <v>26.87</v>
      </c>
      <c r="AO151" s="26">
        <v>30.24</v>
      </c>
      <c r="AP151" s="26">
        <v>4.2</v>
      </c>
      <c r="AQ151" s="25">
        <v>0</v>
      </c>
      <c r="AR151" s="27">
        <v>0.70199999999999996</v>
      </c>
      <c r="AS151" s="25">
        <v>1057.1400000000001</v>
      </c>
      <c r="AT151" s="25">
        <v>2575.56</v>
      </c>
      <c r="AU151" s="25">
        <v>6272.23</v>
      </c>
      <c r="AV151" s="25">
        <v>826.95</v>
      </c>
      <c r="AW151" s="25">
        <v>534.63</v>
      </c>
      <c r="AX151" s="25">
        <v>11266.52</v>
      </c>
      <c r="AY151" s="25">
        <v>7632.79</v>
      </c>
      <c r="AZ151" s="30">
        <v>0.65839999999999999</v>
      </c>
      <c r="BA151" s="25">
        <v>2118.9299999999998</v>
      </c>
      <c r="BB151" s="30">
        <v>0.18279999999999999</v>
      </c>
      <c r="BC151" s="25">
        <v>1841.97</v>
      </c>
      <c r="BD151" s="30">
        <v>0.15890000000000001</v>
      </c>
      <c r="BE151" s="25">
        <v>11593.69</v>
      </c>
      <c r="BF151" s="25">
        <v>6079.36</v>
      </c>
      <c r="BG151" s="30">
        <v>3.105</v>
      </c>
      <c r="BH151" s="30">
        <v>0.47920000000000001</v>
      </c>
      <c r="BI151" s="30">
        <v>0.23469999999999999</v>
      </c>
      <c r="BJ151" s="30">
        <v>0.24</v>
      </c>
      <c r="BK151" s="30">
        <v>3.3300000000000003E-2</v>
      </c>
      <c r="BL151" s="30">
        <v>1.2800000000000001E-2</v>
      </c>
    </row>
    <row r="152" spans="1:64" ht="15" x14ac:dyDescent="0.25">
      <c r="A152" s="28" t="s">
        <v>415</v>
      </c>
      <c r="B152" s="28">
        <v>48835</v>
      </c>
      <c r="C152" s="28">
        <v>192</v>
      </c>
      <c r="D152" s="29">
        <v>10.65</v>
      </c>
      <c r="E152" s="29">
        <v>2044.26</v>
      </c>
      <c r="F152" s="29">
        <v>2161</v>
      </c>
      <c r="G152" s="30">
        <v>6.4999999999999997E-3</v>
      </c>
      <c r="H152" s="30">
        <v>0</v>
      </c>
      <c r="I152" s="30">
        <v>4.3E-3</v>
      </c>
      <c r="J152" s="30">
        <v>1.1999999999999999E-3</v>
      </c>
      <c r="K152" s="30">
        <v>5.5999999999999999E-3</v>
      </c>
      <c r="L152" s="30">
        <v>0.96389999999999998</v>
      </c>
      <c r="M152" s="30">
        <v>1.8499999999999999E-2</v>
      </c>
      <c r="N152" s="30">
        <v>0.3276</v>
      </c>
      <c r="O152" s="30">
        <v>0</v>
      </c>
      <c r="P152" s="30">
        <v>0.13159999999999999</v>
      </c>
      <c r="Q152" s="29">
        <v>89</v>
      </c>
      <c r="R152" s="25">
        <v>52544.79</v>
      </c>
      <c r="S152" s="30">
        <v>0.11509999999999999</v>
      </c>
      <c r="T152" s="30">
        <v>0.13669999999999999</v>
      </c>
      <c r="U152" s="30">
        <v>0.74819999999999998</v>
      </c>
      <c r="V152" s="26">
        <v>20.03</v>
      </c>
      <c r="W152" s="29">
        <v>16.309999999999999</v>
      </c>
      <c r="X152" s="25">
        <v>60271.51</v>
      </c>
      <c r="Y152" s="26">
        <v>121.55</v>
      </c>
      <c r="Z152" s="25">
        <v>128376.91</v>
      </c>
      <c r="AA152" s="30">
        <v>0.72870000000000001</v>
      </c>
      <c r="AB152" s="30">
        <v>0.1295</v>
      </c>
      <c r="AC152" s="30">
        <v>0.14099999999999999</v>
      </c>
      <c r="AD152" s="30">
        <v>6.9999999999999999E-4</v>
      </c>
      <c r="AE152" s="30">
        <v>0.2727</v>
      </c>
      <c r="AF152" s="25">
        <v>128.38</v>
      </c>
      <c r="AG152" s="25">
        <v>3220.06</v>
      </c>
      <c r="AH152" s="25">
        <v>361.15</v>
      </c>
      <c r="AI152" s="25">
        <v>119636.52</v>
      </c>
      <c r="AJ152" s="28">
        <v>288</v>
      </c>
      <c r="AK152" s="33">
        <v>31480</v>
      </c>
      <c r="AL152" s="33">
        <v>46532</v>
      </c>
      <c r="AM152" s="26">
        <v>34.659999999999997</v>
      </c>
      <c r="AN152" s="26">
        <v>23.33</v>
      </c>
      <c r="AO152" s="26">
        <v>24.47</v>
      </c>
      <c r="AP152" s="26">
        <v>4.1500000000000004</v>
      </c>
      <c r="AQ152" s="25">
        <v>0</v>
      </c>
      <c r="AR152" s="27">
        <v>0.71160000000000001</v>
      </c>
      <c r="AS152" s="25">
        <v>1050.6199999999999</v>
      </c>
      <c r="AT152" s="25">
        <v>1855.06</v>
      </c>
      <c r="AU152" s="25">
        <v>4610.75</v>
      </c>
      <c r="AV152" s="25">
        <v>542.74</v>
      </c>
      <c r="AW152" s="25">
        <v>473.71</v>
      </c>
      <c r="AX152" s="25">
        <v>8532.8799999999992</v>
      </c>
      <c r="AY152" s="25">
        <v>4429.8500000000004</v>
      </c>
      <c r="AZ152" s="30">
        <v>0.53749999999999998</v>
      </c>
      <c r="BA152" s="25">
        <v>3154.32</v>
      </c>
      <c r="BB152" s="30">
        <v>0.38269999999999998</v>
      </c>
      <c r="BC152" s="25">
        <v>658.11</v>
      </c>
      <c r="BD152" s="30">
        <v>7.9799999999999996E-2</v>
      </c>
      <c r="BE152" s="25">
        <v>8242.2800000000007</v>
      </c>
      <c r="BF152" s="25">
        <v>4401.22</v>
      </c>
      <c r="BG152" s="30">
        <v>1.2710999999999999</v>
      </c>
      <c r="BH152" s="30">
        <v>0.57540000000000002</v>
      </c>
      <c r="BI152" s="30">
        <v>0.2122</v>
      </c>
      <c r="BJ152" s="30">
        <v>0.1153</v>
      </c>
      <c r="BK152" s="30">
        <v>3.2399999999999998E-2</v>
      </c>
      <c r="BL152" s="30">
        <v>6.4600000000000005E-2</v>
      </c>
    </row>
    <row r="153" spans="1:64" ht="15" x14ac:dyDescent="0.25">
      <c r="A153" s="28" t="s">
        <v>416</v>
      </c>
      <c r="B153" s="28">
        <v>43927</v>
      </c>
      <c r="C153" s="28">
        <v>31</v>
      </c>
      <c r="D153" s="29">
        <v>43.35</v>
      </c>
      <c r="E153" s="29">
        <v>1343.75</v>
      </c>
      <c r="F153" s="29">
        <v>1265</v>
      </c>
      <c r="G153" s="30">
        <v>4.7000000000000002E-3</v>
      </c>
      <c r="H153" s="30">
        <v>0</v>
      </c>
      <c r="I153" s="30">
        <v>1.15E-2</v>
      </c>
      <c r="J153" s="30">
        <v>1.6000000000000001E-3</v>
      </c>
      <c r="K153" s="30">
        <v>9.1999999999999998E-3</v>
      </c>
      <c r="L153" s="30">
        <v>0.96919999999999995</v>
      </c>
      <c r="M153" s="30">
        <v>3.8E-3</v>
      </c>
      <c r="N153" s="30">
        <v>0.51229999999999998</v>
      </c>
      <c r="O153" s="30">
        <v>0</v>
      </c>
      <c r="P153" s="30">
        <v>0.13059999999999999</v>
      </c>
      <c r="Q153" s="29">
        <v>60.45</v>
      </c>
      <c r="R153" s="25">
        <v>49918.62</v>
      </c>
      <c r="S153" s="30">
        <v>0.125</v>
      </c>
      <c r="T153" s="30">
        <v>0.18179999999999999</v>
      </c>
      <c r="U153" s="30">
        <v>0.69320000000000004</v>
      </c>
      <c r="V153" s="26">
        <v>18.149999999999999</v>
      </c>
      <c r="W153" s="29">
        <v>13.3</v>
      </c>
      <c r="X153" s="25">
        <v>44639.71</v>
      </c>
      <c r="Y153" s="26">
        <v>98.78</v>
      </c>
      <c r="Z153" s="25">
        <v>90629.67</v>
      </c>
      <c r="AA153" s="30">
        <v>0.83530000000000004</v>
      </c>
      <c r="AB153" s="30">
        <v>0.1154</v>
      </c>
      <c r="AC153" s="30">
        <v>4.8500000000000001E-2</v>
      </c>
      <c r="AD153" s="30">
        <v>8.0000000000000004E-4</v>
      </c>
      <c r="AE153" s="30">
        <v>0.16520000000000001</v>
      </c>
      <c r="AF153" s="25">
        <v>90.63</v>
      </c>
      <c r="AG153" s="25">
        <v>2039.8</v>
      </c>
      <c r="AH153" s="25">
        <v>352.67</v>
      </c>
      <c r="AI153" s="25">
        <v>88612.21</v>
      </c>
      <c r="AJ153" s="28">
        <v>111</v>
      </c>
      <c r="AK153" s="33">
        <v>27802</v>
      </c>
      <c r="AL153" s="33">
        <v>38015</v>
      </c>
      <c r="AM153" s="26">
        <v>24</v>
      </c>
      <c r="AN153" s="26">
        <v>22.49</v>
      </c>
      <c r="AO153" s="26">
        <v>22</v>
      </c>
      <c r="AP153" s="26">
        <v>0</v>
      </c>
      <c r="AQ153" s="25">
        <v>0</v>
      </c>
      <c r="AR153" s="27">
        <v>0.7026</v>
      </c>
      <c r="AS153" s="25">
        <v>780.29</v>
      </c>
      <c r="AT153" s="25">
        <v>1723.7</v>
      </c>
      <c r="AU153" s="25">
        <v>4543.4399999999996</v>
      </c>
      <c r="AV153" s="25">
        <v>875.97</v>
      </c>
      <c r="AW153" s="25">
        <v>16.89</v>
      </c>
      <c r="AX153" s="25">
        <v>7940.28</v>
      </c>
      <c r="AY153" s="25">
        <v>5452.94</v>
      </c>
      <c r="AZ153" s="30">
        <v>0.62029999999999996</v>
      </c>
      <c r="BA153" s="25">
        <v>2281.71</v>
      </c>
      <c r="BB153" s="30">
        <v>0.25950000000000001</v>
      </c>
      <c r="BC153" s="25">
        <v>1056.8499999999999</v>
      </c>
      <c r="BD153" s="30">
        <v>0.1202</v>
      </c>
      <c r="BE153" s="25">
        <v>8791.51</v>
      </c>
      <c r="BF153" s="25">
        <v>4581.09</v>
      </c>
      <c r="BG153" s="30">
        <v>1.8974</v>
      </c>
      <c r="BH153" s="30">
        <v>0.48870000000000002</v>
      </c>
      <c r="BI153" s="30">
        <v>0.23519999999999999</v>
      </c>
      <c r="BJ153" s="30">
        <v>0.21909999999999999</v>
      </c>
      <c r="BK153" s="30">
        <v>2.63E-2</v>
      </c>
      <c r="BL153" s="30">
        <v>3.0599999999999999E-2</v>
      </c>
    </row>
    <row r="154" spans="1:64" ht="15" x14ac:dyDescent="0.25">
      <c r="A154" s="28" t="s">
        <v>417</v>
      </c>
      <c r="B154" s="28">
        <v>46037</v>
      </c>
      <c r="C154" s="28">
        <v>143</v>
      </c>
      <c r="D154" s="29">
        <v>9.48</v>
      </c>
      <c r="E154" s="29">
        <v>1355.52</v>
      </c>
      <c r="F154" s="29">
        <v>1352</v>
      </c>
      <c r="G154" s="30">
        <v>6.9999999999999999E-4</v>
      </c>
      <c r="H154" s="30">
        <v>3.0000000000000001E-3</v>
      </c>
      <c r="I154" s="30">
        <v>1.5E-3</v>
      </c>
      <c r="J154" s="30">
        <v>6.9999999999999999E-4</v>
      </c>
      <c r="K154" s="30">
        <v>1.01E-2</v>
      </c>
      <c r="L154" s="30">
        <v>0.96609999999999996</v>
      </c>
      <c r="M154" s="30">
        <v>1.7899999999999999E-2</v>
      </c>
      <c r="N154" s="30">
        <v>0.48480000000000001</v>
      </c>
      <c r="O154" s="30">
        <v>0</v>
      </c>
      <c r="P154" s="30">
        <v>0.12640000000000001</v>
      </c>
      <c r="Q154" s="29">
        <v>60.5</v>
      </c>
      <c r="R154" s="25">
        <v>53653.1</v>
      </c>
      <c r="S154" s="30">
        <v>6.5799999999999997E-2</v>
      </c>
      <c r="T154" s="30">
        <v>0.11840000000000001</v>
      </c>
      <c r="U154" s="30">
        <v>0.81579999999999997</v>
      </c>
      <c r="V154" s="26">
        <v>19.27</v>
      </c>
      <c r="W154" s="29">
        <v>8</v>
      </c>
      <c r="X154" s="25">
        <v>79561.75</v>
      </c>
      <c r="Y154" s="26">
        <v>164.8</v>
      </c>
      <c r="Z154" s="25">
        <v>123027.7</v>
      </c>
      <c r="AA154" s="30">
        <v>0.88070000000000004</v>
      </c>
      <c r="AB154" s="30">
        <v>4.1000000000000002E-2</v>
      </c>
      <c r="AC154" s="30">
        <v>7.7499999999999999E-2</v>
      </c>
      <c r="AD154" s="30">
        <v>8.0000000000000004E-4</v>
      </c>
      <c r="AE154" s="30">
        <v>0.1202</v>
      </c>
      <c r="AF154" s="25">
        <v>123.03</v>
      </c>
      <c r="AG154" s="25">
        <v>2894.31</v>
      </c>
      <c r="AH154" s="25">
        <v>422.7</v>
      </c>
      <c r="AI154" s="25">
        <v>104935.99</v>
      </c>
      <c r="AJ154" s="28">
        <v>210</v>
      </c>
      <c r="AK154" s="33">
        <v>30057</v>
      </c>
      <c r="AL154" s="33">
        <v>40176</v>
      </c>
      <c r="AM154" s="26">
        <v>38.200000000000003</v>
      </c>
      <c r="AN154" s="26">
        <v>22.08</v>
      </c>
      <c r="AO154" s="26">
        <v>26.46</v>
      </c>
      <c r="AP154" s="26">
        <v>4.5</v>
      </c>
      <c r="AQ154" s="25">
        <v>0</v>
      </c>
      <c r="AR154" s="27">
        <v>0.93420000000000003</v>
      </c>
      <c r="AS154" s="25">
        <v>1062.99</v>
      </c>
      <c r="AT154" s="25">
        <v>1977.49</v>
      </c>
      <c r="AU154" s="25">
        <v>4950.91</v>
      </c>
      <c r="AV154" s="25">
        <v>784.3</v>
      </c>
      <c r="AW154" s="25">
        <v>347.02</v>
      </c>
      <c r="AX154" s="25">
        <v>9122.7099999999991</v>
      </c>
      <c r="AY154" s="25">
        <v>5423.11</v>
      </c>
      <c r="AZ154" s="30">
        <v>0.57279999999999998</v>
      </c>
      <c r="BA154" s="25">
        <v>2796.57</v>
      </c>
      <c r="BB154" s="30">
        <v>0.2954</v>
      </c>
      <c r="BC154" s="25">
        <v>1248.1199999999999</v>
      </c>
      <c r="BD154" s="30">
        <v>0.1318</v>
      </c>
      <c r="BE154" s="25">
        <v>9467.7999999999993</v>
      </c>
      <c r="BF154" s="25">
        <v>4571.8999999999996</v>
      </c>
      <c r="BG154" s="30">
        <v>1.9120999999999999</v>
      </c>
      <c r="BH154" s="30">
        <v>0.51049999999999995</v>
      </c>
      <c r="BI154" s="30">
        <v>0.23419999999999999</v>
      </c>
      <c r="BJ154" s="30">
        <v>0.2044</v>
      </c>
      <c r="BK154" s="30">
        <v>3.5999999999999997E-2</v>
      </c>
      <c r="BL154" s="30">
        <v>1.4800000000000001E-2</v>
      </c>
    </row>
    <row r="155" spans="1:64" ht="15" x14ac:dyDescent="0.25">
      <c r="A155" s="28" t="s">
        <v>418</v>
      </c>
      <c r="B155" s="28">
        <v>48512</v>
      </c>
      <c r="C155" s="28">
        <v>116</v>
      </c>
      <c r="D155" s="29">
        <v>6.94</v>
      </c>
      <c r="E155" s="29">
        <v>804.55</v>
      </c>
      <c r="F155" s="29">
        <v>835</v>
      </c>
      <c r="G155" s="30">
        <v>8.3999999999999995E-3</v>
      </c>
      <c r="H155" s="30">
        <v>0</v>
      </c>
      <c r="I155" s="30">
        <v>3.5999999999999999E-3</v>
      </c>
      <c r="J155" s="30">
        <v>1.1999999999999999E-3</v>
      </c>
      <c r="K155" s="30">
        <v>6.1000000000000004E-3</v>
      </c>
      <c r="L155" s="30">
        <v>0.97709999999999997</v>
      </c>
      <c r="M155" s="30">
        <v>3.5999999999999999E-3</v>
      </c>
      <c r="N155" s="30">
        <v>0.439</v>
      </c>
      <c r="O155" s="30">
        <v>0</v>
      </c>
      <c r="P155" s="30">
        <v>0.1094</v>
      </c>
      <c r="Q155" s="29">
        <v>43</v>
      </c>
      <c r="R155" s="25">
        <v>42873.75</v>
      </c>
      <c r="S155" s="30">
        <v>0.1525</v>
      </c>
      <c r="T155" s="30">
        <v>8.4699999999999998E-2</v>
      </c>
      <c r="U155" s="30">
        <v>0.76270000000000004</v>
      </c>
      <c r="V155" s="26">
        <v>17.559999999999999</v>
      </c>
      <c r="W155" s="29">
        <v>7.11</v>
      </c>
      <c r="X155" s="25">
        <v>59536.12</v>
      </c>
      <c r="Y155" s="26">
        <v>113.16</v>
      </c>
      <c r="Z155" s="25">
        <v>84802.57</v>
      </c>
      <c r="AA155" s="30">
        <v>0.86</v>
      </c>
      <c r="AB155" s="30">
        <v>4.0500000000000001E-2</v>
      </c>
      <c r="AC155" s="30">
        <v>9.7799999999999998E-2</v>
      </c>
      <c r="AD155" s="30">
        <v>1.6999999999999999E-3</v>
      </c>
      <c r="AE155" s="30">
        <v>0.14000000000000001</v>
      </c>
      <c r="AF155" s="25">
        <v>84.8</v>
      </c>
      <c r="AG155" s="25">
        <v>1696.05</v>
      </c>
      <c r="AH155" s="25">
        <v>284.98</v>
      </c>
      <c r="AI155" s="25">
        <v>71294.149999999994</v>
      </c>
      <c r="AJ155" s="28">
        <v>44</v>
      </c>
      <c r="AK155" s="33">
        <v>29885</v>
      </c>
      <c r="AL155" s="33">
        <v>41034</v>
      </c>
      <c r="AM155" s="26">
        <v>20</v>
      </c>
      <c r="AN155" s="26">
        <v>20</v>
      </c>
      <c r="AO155" s="26">
        <v>20</v>
      </c>
      <c r="AP155" s="26">
        <v>4</v>
      </c>
      <c r="AQ155" s="25">
        <v>0</v>
      </c>
      <c r="AR155" s="27">
        <v>0.52749999999999997</v>
      </c>
      <c r="AS155" s="25">
        <v>1121.4100000000001</v>
      </c>
      <c r="AT155" s="25">
        <v>2075.86</v>
      </c>
      <c r="AU155" s="25">
        <v>4810.84</v>
      </c>
      <c r="AV155" s="25">
        <v>676.58</v>
      </c>
      <c r="AW155" s="25">
        <v>426.44</v>
      </c>
      <c r="AX155" s="25">
        <v>9111.14</v>
      </c>
      <c r="AY155" s="25">
        <v>6132.49</v>
      </c>
      <c r="AZ155" s="30">
        <v>0.6321</v>
      </c>
      <c r="BA155" s="25">
        <v>2548.2199999999998</v>
      </c>
      <c r="BB155" s="30">
        <v>0.26269999999999999</v>
      </c>
      <c r="BC155" s="25">
        <v>1020.93</v>
      </c>
      <c r="BD155" s="30">
        <v>0.1052</v>
      </c>
      <c r="BE155" s="25">
        <v>9701.64</v>
      </c>
      <c r="BF155" s="25">
        <v>6292.91</v>
      </c>
      <c r="BG155" s="30">
        <v>2.7126000000000001</v>
      </c>
      <c r="BH155" s="30">
        <v>0.50970000000000004</v>
      </c>
      <c r="BI155" s="30">
        <v>0.2661</v>
      </c>
      <c r="BJ155" s="30">
        <v>0.17460000000000001</v>
      </c>
      <c r="BK155" s="30">
        <v>3.4000000000000002E-2</v>
      </c>
      <c r="BL155" s="30">
        <v>1.55E-2</v>
      </c>
    </row>
    <row r="156" spans="1:64" ht="15" x14ac:dyDescent="0.25">
      <c r="A156" s="28" t="s">
        <v>419</v>
      </c>
      <c r="B156" s="28">
        <v>49122</v>
      </c>
      <c r="C156" s="28">
        <v>85</v>
      </c>
      <c r="D156" s="29">
        <v>10.65</v>
      </c>
      <c r="E156" s="29">
        <v>905.04</v>
      </c>
      <c r="F156" s="29">
        <v>796</v>
      </c>
      <c r="G156" s="30">
        <v>1.1999999999999999E-3</v>
      </c>
      <c r="H156" s="30">
        <v>0</v>
      </c>
      <c r="I156" s="30">
        <v>2.0899999999999998E-2</v>
      </c>
      <c r="J156" s="30">
        <v>0</v>
      </c>
      <c r="K156" s="30">
        <v>1.04E-2</v>
      </c>
      <c r="L156" s="30">
        <v>0.95579999999999998</v>
      </c>
      <c r="M156" s="30">
        <v>1.17E-2</v>
      </c>
      <c r="N156" s="30">
        <v>0.73619999999999997</v>
      </c>
      <c r="O156" s="30">
        <v>0</v>
      </c>
      <c r="P156" s="30">
        <v>7.6499999999999999E-2</v>
      </c>
      <c r="Q156" s="29">
        <v>35</v>
      </c>
      <c r="R156" s="25">
        <v>47462.1</v>
      </c>
      <c r="S156" s="30">
        <v>0.29089999999999999</v>
      </c>
      <c r="T156" s="30">
        <v>0.2</v>
      </c>
      <c r="U156" s="30">
        <v>0.5091</v>
      </c>
      <c r="V156" s="26">
        <v>17.14</v>
      </c>
      <c r="W156" s="29">
        <v>6</v>
      </c>
      <c r="X156" s="25">
        <v>70223.33</v>
      </c>
      <c r="Y156" s="26">
        <v>142.87</v>
      </c>
      <c r="Z156" s="25">
        <v>55010.33</v>
      </c>
      <c r="AA156" s="30">
        <v>0.87270000000000003</v>
      </c>
      <c r="AB156" s="30">
        <v>3.39E-2</v>
      </c>
      <c r="AC156" s="30">
        <v>8.9800000000000005E-2</v>
      </c>
      <c r="AD156" s="30">
        <v>3.5999999999999999E-3</v>
      </c>
      <c r="AE156" s="30">
        <v>0.1326</v>
      </c>
      <c r="AF156" s="25">
        <v>55.01</v>
      </c>
      <c r="AG156" s="25">
        <v>1248.56</v>
      </c>
      <c r="AH156" s="25">
        <v>199.68</v>
      </c>
      <c r="AI156" s="25">
        <v>50414.65</v>
      </c>
      <c r="AJ156" s="28">
        <v>12</v>
      </c>
      <c r="AK156" s="33">
        <v>25109</v>
      </c>
      <c r="AL156" s="33">
        <v>36241</v>
      </c>
      <c r="AM156" s="26">
        <v>29</v>
      </c>
      <c r="AN156" s="26">
        <v>22</v>
      </c>
      <c r="AO156" s="26">
        <v>23.28</v>
      </c>
      <c r="AP156" s="26">
        <v>3.6</v>
      </c>
      <c r="AQ156" s="25">
        <v>0</v>
      </c>
      <c r="AR156" s="27">
        <v>0.67630000000000001</v>
      </c>
      <c r="AS156" s="25">
        <v>1257.1199999999999</v>
      </c>
      <c r="AT156" s="25">
        <v>2075.98</v>
      </c>
      <c r="AU156" s="25">
        <v>5225.7299999999996</v>
      </c>
      <c r="AV156" s="25">
        <v>684.14</v>
      </c>
      <c r="AW156" s="25">
        <v>380.5</v>
      </c>
      <c r="AX156" s="25">
        <v>9623.4699999999993</v>
      </c>
      <c r="AY156" s="25">
        <v>7308.4</v>
      </c>
      <c r="AZ156" s="30">
        <v>0.6804</v>
      </c>
      <c r="BA156" s="25">
        <v>1856.43</v>
      </c>
      <c r="BB156" s="30">
        <v>0.17280000000000001</v>
      </c>
      <c r="BC156" s="25">
        <v>1576.95</v>
      </c>
      <c r="BD156" s="30">
        <v>0.14680000000000001</v>
      </c>
      <c r="BE156" s="25">
        <v>10741.77</v>
      </c>
      <c r="BF156" s="25">
        <v>6053.47</v>
      </c>
      <c r="BG156" s="30">
        <v>3.4649000000000001</v>
      </c>
      <c r="BH156" s="30">
        <v>0.47110000000000002</v>
      </c>
      <c r="BI156" s="30">
        <v>0.19420000000000001</v>
      </c>
      <c r="BJ156" s="30">
        <v>0.29470000000000002</v>
      </c>
      <c r="BK156" s="30">
        <v>3.04E-2</v>
      </c>
      <c r="BL156" s="30">
        <v>9.4999999999999998E-3</v>
      </c>
    </row>
    <row r="157" spans="1:64" ht="15" x14ac:dyDescent="0.25">
      <c r="A157" s="28" t="s">
        <v>420</v>
      </c>
      <c r="B157" s="28">
        <v>50674</v>
      </c>
      <c r="C157" s="28">
        <v>105</v>
      </c>
      <c r="D157" s="29">
        <v>15.11</v>
      </c>
      <c r="E157" s="29">
        <v>1586.35</v>
      </c>
      <c r="F157" s="29">
        <v>1662</v>
      </c>
      <c r="G157" s="30">
        <v>7.1999999999999998E-3</v>
      </c>
      <c r="H157" s="30">
        <v>5.9999999999999995E-4</v>
      </c>
      <c r="I157" s="30">
        <v>9.4000000000000004E-3</v>
      </c>
      <c r="J157" s="30">
        <v>5.9999999999999995E-4</v>
      </c>
      <c r="K157" s="30">
        <v>3.3399999999999999E-2</v>
      </c>
      <c r="L157" s="30">
        <v>0.92220000000000002</v>
      </c>
      <c r="M157" s="30">
        <v>2.6599999999999999E-2</v>
      </c>
      <c r="N157" s="30">
        <v>0.1913</v>
      </c>
      <c r="O157" s="30">
        <v>0</v>
      </c>
      <c r="P157" s="30">
        <v>8.0699999999999994E-2</v>
      </c>
      <c r="Q157" s="29">
        <v>79.180000000000007</v>
      </c>
      <c r="R157" s="25">
        <v>56950.54</v>
      </c>
      <c r="S157" s="30">
        <v>0.14410000000000001</v>
      </c>
      <c r="T157" s="30">
        <v>0.1532</v>
      </c>
      <c r="U157" s="30">
        <v>0.70269999999999999</v>
      </c>
      <c r="V157" s="26">
        <v>18.79</v>
      </c>
      <c r="W157" s="29">
        <v>11.4</v>
      </c>
      <c r="X157" s="25">
        <v>71393.42</v>
      </c>
      <c r="Y157" s="26">
        <v>132.21</v>
      </c>
      <c r="Z157" s="25">
        <v>127703.84</v>
      </c>
      <c r="AA157" s="30">
        <v>0.84919999999999995</v>
      </c>
      <c r="AB157" s="30">
        <v>8.1299999999999997E-2</v>
      </c>
      <c r="AC157" s="30">
        <v>6.7599999999999993E-2</v>
      </c>
      <c r="AD157" s="30">
        <v>1.9E-3</v>
      </c>
      <c r="AE157" s="30">
        <v>0.15179999999999999</v>
      </c>
      <c r="AF157" s="25">
        <v>127.7</v>
      </c>
      <c r="AG157" s="25">
        <v>3501.6</v>
      </c>
      <c r="AH157" s="25">
        <v>415.83</v>
      </c>
      <c r="AI157" s="25">
        <v>135266.9</v>
      </c>
      <c r="AJ157" s="28">
        <v>368</v>
      </c>
      <c r="AK157" s="33">
        <v>35625</v>
      </c>
      <c r="AL157" s="33">
        <v>48562</v>
      </c>
      <c r="AM157" s="26">
        <v>38.4</v>
      </c>
      <c r="AN157" s="26">
        <v>26.45</v>
      </c>
      <c r="AO157" s="26">
        <v>28.2</v>
      </c>
      <c r="AP157" s="26">
        <v>5</v>
      </c>
      <c r="AQ157" s="25">
        <v>1078.47</v>
      </c>
      <c r="AR157" s="27">
        <v>1.1718</v>
      </c>
      <c r="AS157" s="25">
        <v>463.5</v>
      </c>
      <c r="AT157" s="25">
        <v>1989.11</v>
      </c>
      <c r="AU157" s="25">
        <v>5122.3900000000003</v>
      </c>
      <c r="AV157" s="25">
        <v>380.6</v>
      </c>
      <c r="AW157" s="25">
        <v>14.28</v>
      </c>
      <c r="AX157" s="25">
        <v>7969.89</v>
      </c>
      <c r="AY157" s="25">
        <v>4328.92</v>
      </c>
      <c r="AZ157" s="30">
        <v>0.48730000000000001</v>
      </c>
      <c r="BA157" s="25">
        <v>4334.74</v>
      </c>
      <c r="BB157" s="30">
        <v>0.48799999999999999</v>
      </c>
      <c r="BC157" s="25">
        <v>218.99</v>
      </c>
      <c r="BD157" s="30">
        <v>2.47E-2</v>
      </c>
      <c r="BE157" s="25">
        <v>8882.65</v>
      </c>
      <c r="BF157" s="25">
        <v>3718.7</v>
      </c>
      <c r="BG157" s="30">
        <v>1.0661</v>
      </c>
      <c r="BH157" s="30">
        <v>0.60399999999999998</v>
      </c>
      <c r="BI157" s="30">
        <v>0.2218</v>
      </c>
      <c r="BJ157" s="30">
        <v>6.08E-2</v>
      </c>
      <c r="BK157" s="30">
        <v>4.2599999999999999E-2</v>
      </c>
      <c r="BL157" s="30">
        <v>7.0900000000000005E-2</v>
      </c>
    </row>
    <row r="158" spans="1:64" ht="15" x14ac:dyDescent="0.25">
      <c r="A158" s="28" t="s">
        <v>421</v>
      </c>
      <c r="B158" s="28">
        <v>43935</v>
      </c>
      <c r="C158" s="28">
        <v>117</v>
      </c>
      <c r="D158" s="29">
        <v>19.95</v>
      </c>
      <c r="E158" s="29">
        <v>2334.2199999999998</v>
      </c>
      <c r="F158" s="29">
        <v>2167</v>
      </c>
      <c r="G158" s="30">
        <v>1.1299999999999999E-2</v>
      </c>
      <c r="H158" s="30">
        <v>2.0000000000000001E-4</v>
      </c>
      <c r="I158" s="30">
        <v>0.01</v>
      </c>
      <c r="J158" s="30">
        <v>0</v>
      </c>
      <c r="K158" s="30">
        <v>9.4999999999999998E-3</v>
      </c>
      <c r="L158" s="30">
        <v>0.95109999999999995</v>
      </c>
      <c r="M158" s="30">
        <v>1.7899999999999999E-2</v>
      </c>
      <c r="N158" s="30">
        <v>0.27950000000000003</v>
      </c>
      <c r="O158" s="30">
        <v>9.1999999999999998E-3</v>
      </c>
      <c r="P158" s="30">
        <v>0.1134</v>
      </c>
      <c r="Q158" s="29">
        <v>86.5</v>
      </c>
      <c r="R158" s="25">
        <v>55527.42</v>
      </c>
      <c r="S158" s="30">
        <v>0.1439</v>
      </c>
      <c r="T158" s="30">
        <v>0.16550000000000001</v>
      </c>
      <c r="U158" s="30">
        <v>0.69059999999999999</v>
      </c>
      <c r="V158" s="26">
        <v>21.24</v>
      </c>
      <c r="W158" s="29">
        <v>12.25</v>
      </c>
      <c r="X158" s="25">
        <v>76280.490000000005</v>
      </c>
      <c r="Y158" s="26">
        <v>185.22</v>
      </c>
      <c r="Z158" s="25">
        <v>121692.81</v>
      </c>
      <c r="AA158" s="30">
        <v>0.8004</v>
      </c>
      <c r="AB158" s="30">
        <v>0.1731</v>
      </c>
      <c r="AC158" s="30">
        <v>2.5600000000000001E-2</v>
      </c>
      <c r="AD158" s="30">
        <v>8.9999999999999998E-4</v>
      </c>
      <c r="AE158" s="30">
        <v>0.19980000000000001</v>
      </c>
      <c r="AF158" s="25">
        <v>121.69</v>
      </c>
      <c r="AG158" s="25">
        <v>2735.37</v>
      </c>
      <c r="AH158" s="25">
        <v>426.45</v>
      </c>
      <c r="AI158" s="25">
        <v>127742.74</v>
      </c>
      <c r="AJ158" s="28">
        <v>333</v>
      </c>
      <c r="AK158" s="33">
        <v>31057</v>
      </c>
      <c r="AL158" s="33">
        <v>43521</v>
      </c>
      <c r="AM158" s="26">
        <v>34.979999999999997</v>
      </c>
      <c r="AN158" s="26">
        <v>22.07</v>
      </c>
      <c r="AO158" s="26">
        <v>22.44</v>
      </c>
      <c r="AP158" s="26">
        <v>3.4</v>
      </c>
      <c r="AQ158" s="25">
        <v>1565.02</v>
      </c>
      <c r="AR158" s="27">
        <v>1.3667</v>
      </c>
      <c r="AS158" s="25">
        <v>1114.74</v>
      </c>
      <c r="AT158" s="25">
        <v>1915.06</v>
      </c>
      <c r="AU158" s="25">
        <v>4765.2</v>
      </c>
      <c r="AV158" s="25">
        <v>927.78</v>
      </c>
      <c r="AW158" s="25">
        <v>254.54</v>
      </c>
      <c r="AX158" s="25">
        <v>8977.31</v>
      </c>
      <c r="AY158" s="25">
        <v>4004.14</v>
      </c>
      <c r="AZ158" s="30">
        <v>0.4456</v>
      </c>
      <c r="BA158" s="25">
        <v>4271.38</v>
      </c>
      <c r="BB158" s="30">
        <v>0.47539999999999999</v>
      </c>
      <c r="BC158" s="25">
        <v>709.6</v>
      </c>
      <c r="BD158" s="30">
        <v>7.9000000000000001E-2</v>
      </c>
      <c r="BE158" s="25">
        <v>8985.1200000000008</v>
      </c>
      <c r="BF158" s="25">
        <v>2562.11</v>
      </c>
      <c r="BG158" s="30">
        <v>0.84730000000000005</v>
      </c>
      <c r="BH158" s="30">
        <v>0.5726</v>
      </c>
      <c r="BI158" s="30">
        <v>0.19570000000000001</v>
      </c>
      <c r="BJ158" s="30">
        <v>0.1099</v>
      </c>
      <c r="BK158" s="30">
        <v>4.07E-2</v>
      </c>
      <c r="BL158" s="30">
        <v>8.1100000000000005E-2</v>
      </c>
    </row>
    <row r="159" spans="1:64" ht="15" x14ac:dyDescent="0.25">
      <c r="A159" s="28" t="s">
        <v>422</v>
      </c>
      <c r="B159" s="28">
        <v>50617</v>
      </c>
      <c r="C159" s="28">
        <v>69</v>
      </c>
      <c r="D159" s="29">
        <v>9.0399999999999991</v>
      </c>
      <c r="E159" s="29">
        <v>623.76</v>
      </c>
      <c r="F159" s="29">
        <v>604</v>
      </c>
      <c r="G159" s="30">
        <v>8.3000000000000001E-3</v>
      </c>
      <c r="H159" s="30">
        <v>0</v>
      </c>
      <c r="I159" s="30">
        <v>3.0999999999999999E-3</v>
      </c>
      <c r="J159" s="30">
        <v>1.6000000000000001E-3</v>
      </c>
      <c r="K159" s="30">
        <v>2.9600000000000001E-2</v>
      </c>
      <c r="L159" s="30">
        <v>0.94750000000000001</v>
      </c>
      <c r="M159" s="30">
        <v>9.9000000000000008E-3</v>
      </c>
      <c r="N159" s="30">
        <v>0.39739999999999998</v>
      </c>
      <c r="O159" s="30">
        <v>0</v>
      </c>
      <c r="P159" s="30">
        <v>0.13070000000000001</v>
      </c>
      <c r="Q159" s="29">
        <v>30.47</v>
      </c>
      <c r="R159" s="25">
        <v>47170.12</v>
      </c>
      <c r="S159" s="30">
        <v>0.16669999999999999</v>
      </c>
      <c r="T159" s="30">
        <v>0.2407</v>
      </c>
      <c r="U159" s="30">
        <v>0.59260000000000002</v>
      </c>
      <c r="V159" s="26">
        <v>16.54</v>
      </c>
      <c r="W159" s="29">
        <v>4</v>
      </c>
      <c r="X159" s="25">
        <v>73426.75</v>
      </c>
      <c r="Y159" s="26">
        <v>148.28</v>
      </c>
      <c r="Z159" s="25">
        <v>113977.36</v>
      </c>
      <c r="AA159" s="30">
        <v>0.81669999999999998</v>
      </c>
      <c r="AB159" s="30">
        <v>0.13550000000000001</v>
      </c>
      <c r="AC159" s="30">
        <v>4.5900000000000003E-2</v>
      </c>
      <c r="AD159" s="30">
        <v>2E-3</v>
      </c>
      <c r="AE159" s="30">
        <v>0.18559999999999999</v>
      </c>
      <c r="AF159" s="25">
        <v>113.98</v>
      </c>
      <c r="AG159" s="25">
        <v>2617.66</v>
      </c>
      <c r="AH159" s="25">
        <v>464.41</v>
      </c>
      <c r="AI159" s="25">
        <v>118115.86</v>
      </c>
      <c r="AJ159" s="28">
        <v>277</v>
      </c>
      <c r="AK159" s="33">
        <v>28632</v>
      </c>
      <c r="AL159" s="33">
        <v>38722</v>
      </c>
      <c r="AM159" s="26">
        <v>40.5</v>
      </c>
      <c r="AN159" s="26">
        <v>22</v>
      </c>
      <c r="AO159" s="26">
        <v>22.58</v>
      </c>
      <c r="AP159" s="26">
        <v>4</v>
      </c>
      <c r="AQ159" s="25">
        <v>1029.5899999999999</v>
      </c>
      <c r="AR159" s="27">
        <v>1.234</v>
      </c>
      <c r="AS159" s="25">
        <v>1228.5999999999999</v>
      </c>
      <c r="AT159" s="25">
        <v>1758.19</v>
      </c>
      <c r="AU159" s="25">
        <v>4799.82</v>
      </c>
      <c r="AV159" s="25">
        <v>709.71</v>
      </c>
      <c r="AW159" s="25">
        <v>319.97000000000003</v>
      </c>
      <c r="AX159" s="25">
        <v>8816.2999999999993</v>
      </c>
      <c r="AY159" s="25">
        <v>4488.1000000000004</v>
      </c>
      <c r="AZ159" s="30">
        <v>0.47489999999999999</v>
      </c>
      <c r="BA159" s="25">
        <v>3953.35</v>
      </c>
      <c r="BB159" s="30">
        <v>0.41830000000000001</v>
      </c>
      <c r="BC159" s="25">
        <v>1009.83</v>
      </c>
      <c r="BD159" s="30">
        <v>0.10680000000000001</v>
      </c>
      <c r="BE159" s="25">
        <v>9451.2900000000009</v>
      </c>
      <c r="BF159" s="25">
        <v>3449.65</v>
      </c>
      <c r="BG159" s="30">
        <v>1.2834000000000001</v>
      </c>
      <c r="BH159" s="30">
        <v>0.54569999999999996</v>
      </c>
      <c r="BI159" s="30">
        <v>0.215</v>
      </c>
      <c r="BJ159" s="30">
        <v>0.18579999999999999</v>
      </c>
      <c r="BK159" s="30">
        <v>3.6299999999999999E-2</v>
      </c>
      <c r="BL159" s="30">
        <v>1.72E-2</v>
      </c>
    </row>
    <row r="160" spans="1:64" ht="15" x14ac:dyDescent="0.25">
      <c r="A160" s="28" t="s">
        <v>423</v>
      </c>
      <c r="B160" s="28">
        <v>46094</v>
      </c>
      <c r="C160" s="28">
        <v>63</v>
      </c>
      <c r="D160" s="29">
        <v>58.97</v>
      </c>
      <c r="E160" s="29">
        <v>3715</v>
      </c>
      <c r="F160" s="29">
        <v>3540</v>
      </c>
      <c r="G160" s="30">
        <v>2.5999999999999999E-3</v>
      </c>
      <c r="H160" s="30">
        <v>1E-4</v>
      </c>
      <c r="I160" s="30">
        <v>6.0000000000000001E-3</v>
      </c>
      <c r="J160" s="30">
        <v>0</v>
      </c>
      <c r="K160" s="30">
        <v>6.7000000000000002E-3</v>
      </c>
      <c r="L160" s="30">
        <v>0.96899999999999997</v>
      </c>
      <c r="M160" s="30">
        <v>1.5599999999999999E-2</v>
      </c>
      <c r="N160" s="30">
        <v>0.33639999999999998</v>
      </c>
      <c r="O160" s="30">
        <v>0</v>
      </c>
      <c r="P160" s="30">
        <v>0.1552</v>
      </c>
      <c r="Q160" s="29">
        <v>156.5</v>
      </c>
      <c r="R160" s="25">
        <v>55159.77</v>
      </c>
      <c r="S160" s="30">
        <v>0.33019999999999999</v>
      </c>
      <c r="T160" s="30">
        <v>0.15570000000000001</v>
      </c>
      <c r="U160" s="30">
        <v>0.51419999999999999</v>
      </c>
      <c r="V160" s="26">
        <v>18.649999999999999</v>
      </c>
      <c r="W160" s="29">
        <v>16</v>
      </c>
      <c r="X160" s="25">
        <v>77418.81</v>
      </c>
      <c r="Y160" s="26">
        <v>221.52</v>
      </c>
      <c r="Z160" s="25">
        <v>109277.27</v>
      </c>
      <c r="AA160" s="30">
        <v>0.70109999999999995</v>
      </c>
      <c r="AB160" s="30">
        <v>0.10440000000000001</v>
      </c>
      <c r="AC160" s="30">
        <v>0.1938</v>
      </c>
      <c r="AD160" s="30">
        <v>5.9999999999999995E-4</v>
      </c>
      <c r="AE160" s="30">
        <v>0.29909999999999998</v>
      </c>
      <c r="AF160" s="25">
        <v>109.28</v>
      </c>
      <c r="AG160" s="25">
        <v>3451.54</v>
      </c>
      <c r="AH160" s="25">
        <v>413.92</v>
      </c>
      <c r="AI160" s="25">
        <v>116750.14</v>
      </c>
      <c r="AJ160" s="28">
        <v>271</v>
      </c>
      <c r="AK160" s="33">
        <v>34655</v>
      </c>
      <c r="AL160" s="33">
        <v>44596</v>
      </c>
      <c r="AM160" s="26">
        <v>42.53</v>
      </c>
      <c r="AN160" s="26">
        <v>28.37</v>
      </c>
      <c r="AO160" s="26">
        <v>32.82</v>
      </c>
      <c r="AP160" s="26">
        <v>2.46</v>
      </c>
      <c r="AQ160" s="25">
        <v>0</v>
      </c>
      <c r="AR160" s="27">
        <v>0.79259999999999997</v>
      </c>
      <c r="AS160" s="25">
        <v>914.67</v>
      </c>
      <c r="AT160" s="25">
        <v>1476.87</v>
      </c>
      <c r="AU160" s="25">
        <v>4910.8900000000003</v>
      </c>
      <c r="AV160" s="25">
        <v>1309.0899999999999</v>
      </c>
      <c r="AW160" s="25">
        <v>381.26</v>
      </c>
      <c r="AX160" s="25">
        <v>8992.7800000000007</v>
      </c>
      <c r="AY160" s="25">
        <v>4493.49</v>
      </c>
      <c r="AZ160" s="30">
        <v>0.53059999999999996</v>
      </c>
      <c r="BA160" s="25">
        <v>3301.23</v>
      </c>
      <c r="BB160" s="30">
        <v>0.38979999999999998</v>
      </c>
      <c r="BC160" s="25">
        <v>673.75</v>
      </c>
      <c r="BD160" s="30">
        <v>7.9600000000000004E-2</v>
      </c>
      <c r="BE160" s="25">
        <v>8468.4699999999993</v>
      </c>
      <c r="BF160" s="25">
        <v>3907.07</v>
      </c>
      <c r="BG160" s="30">
        <v>1.4721</v>
      </c>
      <c r="BH160" s="30">
        <v>0.63780000000000003</v>
      </c>
      <c r="BI160" s="30">
        <v>0.23100000000000001</v>
      </c>
      <c r="BJ160" s="30">
        <v>9.2100000000000001E-2</v>
      </c>
      <c r="BK160" s="30">
        <v>2.58E-2</v>
      </c>
      <c r="BL160" s="30">
        <v>1.3299999999999999E-2</v>
      </c>
    </row>
    <row r="161" spans="1:64" ht="15" x14ac:dyDescent="0.25">
      <c r="A161" s="28" t="s">
        <v>424</v>
      </c>
      <c r="B161" s="28">
        <v>47795</v>
      </c>
      <c r="C161" s="28">
        <v>208</v>
      </c>
      <c r="D161" s="29">
        <v>10.24</v>
      </c>
      <c r="E161" s="29">
        <v>2128.89</v>
      </c>
      <c r="F161" s="29">
        <v>1949</v>
      </c>
      <c r="G161" s="30">
        <v>2.5000000000000001E-3</v>
      </c>
      <c r="H161" s="30">
        <v>0</v>
      </c>
      <c r="I161" s="30">
        <v>1.6000000000000001E-3</v>
      </c>
      <c r="J161" s="30">
        <v>5.0000000000000001E-4</v>
      </c>
      <c r="K161" s="30">
        <v>5.7999999999999996E-3</v>
      </c>
      <c r="L161" s="30">
        <v>0.98370000000000002</v>
      </c>
      <c r="M161" s="30">
        <v>5.8999999999999999E-3</v>
      </c>
      <c r="N161" s="30">
        <v>0.42530000000000001</v>
      </c>
      <c r="O161" s="30">
        <v>0</v>
      </c>
      <c r="P161" s="30">
        <v>0.1366</v>
      </c>
      <c r="Q161" s="29">
        <v>96.47</v>
      </c>
      <c r="R161" s="25">
        <v>47050.07</v>
      </c>
      <c r="S161" s="30">
        <v>0.22309999999999999</v>
      </c>
      <c r="T161" s="30">
        <v>0.1154</v>
      </c>
      <c r="U161" s="30">
        <v>0.66149999999999998</v>
      </c>
      <c r="V161" s="26">
        <v>17.64</v>
      </c>
      <c r="W161" s="29">
        <v>12.48</v>
      </c>
      <c r="X161" s="25">
        <v>68455.740000000005</v>
      </c>
      <c r="Y161" s="26">
        <v>162.91</v>
      </c>
      <c r="Z161" s="25">
        <v>149237.62</v>
      </c>
      <c r="AA161" s="30">
        <v>0.55930000000000002</v>
      </c>
      <c r="AB161" s="30">
        <v>0.1298</v>
      </c>
      <c r="AC161" s="30">
        <v>0.31019999999999998</v>
      </c>
      <c r="AD161" s="30">
        <v>6.9999999999999999E-4</v>
      </c>
      <c r="AE161" s="30">
        <v>0.44119999999999998</v>
      </c>
      <c r="AF161" s="25">
        <v>149.24</v>
      </c>
      <c r="AG161" s="25">
        <v>3898.13</v>
      </c>
      <c r="AH161" s="25">
        <v>315.93</v>
      </c>
      <c r="AI161" s="25">
        <v>159676.74</v>
      </c>
      <c r="AJ161" s="28">
        <v>448</v>
      </c>
      <c r="AK161" s="33">
        <v>30872</v>
      </c>
      <c r="AL161" s="33">
        <v>42044</v>
      </c>
      <c r="AM161" s="26">
        <v>31.09</v>
      </c>
      <c r="AN161" s="26">
        <v>23.91</v>
      </c>
      <c r="AO161" s="26">
        <v>23.76</v>
      </c>
      <c r="AP161" s="26">
        <v>5.45</v>
      </c>
      <c r="AQ161" s="25">
        <v>0</v>
      </c>
      <c r="AR161" s="27">
        <v>0.62790000000000001</v>
      </c>
      <c r="AS161" s="25">
        <v>1329.5</v>
      </c>
      <c r="AT161" s="25">
        <v>2263.58</v>
      </c>
      <c r="AU161" s="25">
        <v>4971.7299999999996</v>
      </c>
      <c r="AV161" s="25">
        <v>742.79</v>
      </c>
      <c r="AW161" s="25">
        <v>230.29</v>
      </c>
      <c r="AX161" s="25">
        <v>9537.8799999999992</v>
      </c>
      <c r="AY161" s="25">
        <v>4486.58</v>
      </c>
      <c r="AZ161" s="30">
        <v>0.44840000000000002</v>
      </c>
      <c r="BA161" s="25">
        <v>4466.21</v>
      </c>
      <c r="BB161" s="30">
        <v>0.44640000000000002</v>
      </c>
      <c r="BC161" s="25">
        <v>1052.46</v>
      </c>
      <c r="BD161" s="30">
        <v>0.1052</v>
      </c>
      <c r="BE161" s="25">
        <v>10005.25</v>
      </c>
      <c r="BF161" s="25">
        <v>3180.94</v>
      </c>
      <c r="BG161" s="30">
        <v>1.0007999999999999</v>
      </c>
      <c r="BH161" s="30">
        <v>0.4753</v>
      </c>
      <c r="BI161" s="30">
        <v>0.27100000000000002</v>
      </c>
      <c r="BJ161" s="30">
        <v>0.1762</v>
      </c>
      <c r="BK161" s="30">
        <v>4.3499999999999997E-2</v>
      </c>
      <c r="BL161" s="30">
        <v>3.39E-2</v>
      </c>
    </row>
    <row r="162" spans="1:64" ht="15" x14ac:dyDescent="0.25">
      <c r="A162" s="28" t="s">
        <v>425</v>
      </c>
      <c r="B162" s="28">
        <v>50625</v>
      </c>
      <c r="C162" s="28">
        <v>79</v>
      </c>
      <c r="D162" s="29">
        <v>7.17</v>
      </c>
      <c r="E162" s="29">
        <v>566.73</v>
      </c>
      <c r="F162" s="29">
        <v>619</v>
      </c>
      <c r="G162" s="30">
        <v>8.0000000000000004E-4</v>
      </c>
      <c r="H162" s="30">
        <v>0</v>
      </c>
      <c r="I162" s="30">
        <v>6.9999999999999999E-4</v>
      </c>
      <c r="J162" s="30">
        <v>3.2000000000000002E-3</v>
      </c>
      <c r="K162" s="30">
        <v>8.0000000000000004E-4</v>
      </c>
      <c r="L162" s="30">
        <v>0.97829999999999995</v>
      </c>
      <c r="M162" s="30">
        <v>1.6199999999999999E-2</v>
      </c>
      <c r="N162" s="30">
        <v>0.3619</v>
      </c>
      <c r="O162" s="30">
        <v>0</v>
      </c>
      <c r="P162" s="30">
        <v>0.13769999999999999</v>
      </c>
      <c r="Q162" s="29">
        <v>32.020000000000003</v>
      </c>
      <c r="R162" s="25">
        <v>50300.18</v>
      </c>
      <c r="S162" s="30">
        <v>0.2364</v>
      </c>
      <c r="T162" s="30">
        <v>0.18179999999999999</v>
      </c>
      <c r="U162" s="30">
        <v>0.58179999999999998</v>
      </c>
      <c r="V162" s="26">
        <v>17.829999999999998</v>
      </c>
      <c r="W162" s="29">
        <v>13.12</v>
      </c>
      <c r="X162" s="25">
        <v>38748.480000000003</v>
      </c>
      <c r="Y162" s="26">
        <v>41.78</v>
      </c>
      <c r="Z162" s="25">
        <v>121701.29</v>
      </c>
      <c r="AA162" s="30">
        <v>0.8629</v>
      </c>
      <c r="AB162" s="30">
        <v>9.6100000000000005E-2</v>
      </c>
      <c r="AC162" s="30">
        <v>3.9899999999999998E-2</v>
      </c>
      <c r="AD162" s="30">
        <v>1.1999999999999999E-3</v>
      </c>
      <c r="AE162" s="30">
        <v>0.13769999999999999</v>
      </c>
      <c r="AF162" s="25">
        <v>121.7</v>
      </c>
      <c r="AG162" s="25">
        <v>2770.94</v>
      </c>
      <c r="AH162" s="25">
        <v>427.87</v>
      </c>
      <c r="AI162" s="25">
        <v>103412.96</v>
      </c>
      <c r="AJ162" s="28">
        <v>204</v>
      </c>
      <c r="AK162" s="33">
        <v>28396</v>
      </c>
      <c r="AL162" s="33">
        <v>38748</v>
      </c>
      <c r="AM162" s="26">
        <v>39</v>
      </c>
      <c r="AN162" s="26">
        <v>22.01</v>
      </c>
      <c r="AO162" s="26">
        <v>22.62</v>
      </c>
      <c r="AP162" s="26">
        <v>4.3</v>
      </c>
      <c r="AQ162" s="25">
        <v>0</v>
      </c>
      <c r="AR162" s="27">
        <v>0.98060000000000003</v>
      </c>
      <c r="AS162" s="25">
        <v>1142.5999999999999</v>
      </c>
      <c r="AT162" s="25">
        <v>1954.37</v>
      </c>
      <c r="AU162" s="25">
        <v>4512.58</v>
      </c>
      <c r="AV162" s="25">
        <v>1190.1199999999999</v>
      </c>
      <c r="AW162" s="25">
        <v>49.54</v>
      </c>
      <c r="AX162" s="25">
        <v>8849.2099999999991</v>
      </c>
      <c r="AY162" s="25">
        <v>5208.09</v>
      </c>
      <c r="AZ162" s="30">
        <v>0.55310000000000004</v>
      </c>
      <c r="BA162" s="25">
        <v>3230.8</v>
      </c>
      <c r="BB162" s="30">
        <v>0.34310000000000002</v>
      </c>
      <c r="BC162" s="25">
        <v>977.32</v>
      </c>
      <c r="BD162" s="30">
        <v>0.1038</v>
      </c>
      <c r="BE162" s="25">
        <v>9416.2099999999991</v>
      </c>
      <c r="BF162" s="25">
        <v>5354</v>
      </c>
      <c r="BG162" s="30">
        <v>2.1970000000000001</v>
      </c>
      <c r="BH162" s="30">
        <v>0.55979999999999996</v>
      </c>
      <c r="BI162" s="30">
        <v>0.1943</v>
      </c>
      <c r="BJ162" s="30">
        <v>0.191</v>
      </c>
      <c r="BK162" s="30">
        <v>3.32E-2</v>
      </c>
      <c r="BL162" s="30">
        <v>2.1700000000000001E-2</v>
      </c>
    </row>
    <row r="163" spans="1:64" ht="15" x14ac:dyDescent="0.25">
      <c r="A163" s="28" t="s">
        <v>426</v>
      </c>
      <c r="B163" s="28">
        <v>48413</v>
      </c>
      <c r="C163" s="28">
        <v>132</v>
      </c>
      <c r="D163" s="29">
        <v>9.58</v>
      </c>
      <c r="E163" s="29">
        <v>1263.98</v>
      </c>
      <c r="F163" s="29">
        <v>1240</v>
      </c>
      <c r="G163" s="30">
        <v>0</v>
      </c>
      <c r="H163" s="30">
        <v>8.0000000000000004E-4</v>
      </c>
      <c r="I163" s="30">
        <v>4.1000000000000003E-3</v>
      </c>
      <c r="J163" s="30">
        <v>8.0000000000000004E-4</v>
      </c>
      <c r="K163" s="30">
        <v>3.3399999999999999E-2</v>
      </c>
      <c r="L163" s="30">
        <v>0.9274</v>
      </c>
      <c r="M163" s="30">
        <v>3.3500000000000002E-2</v>
      </c>
      <c r="N163" s="30">
        <v>0.49109999999999998</v>
      </c>
      <c r="O163" s="30">
        <v>1.0500000000000001E-2</v>
      </c>
      <c r="P163" s="30">
        <v>0.19980000000000001</v>
      </c>
      <c r="Q163" s="29">
        <v>78</v>
      </c>
      <c r="R163" s="25">
        <v>50779.28</v>
      </c>
      <c r="S163" s="30">
        <v>0.1013</v>
      </c>
      <c r="T163" s="30">
        <v>0.1013</v>
      </c>
      <c r="U163" s="30">
        <v>0.79749999999999999</v>
      </c>
      <c r="V163" s="26">
        <v>15.63</v>
      </c>
      <c r="W163" s="29">
        <v>12.25</v>
      </c>
      <c r="X163" s="25">
        <v>62960.02</v>
      </c>
      <c r="Y163" s="26">
        <v>99.82</v>
      </c>
      <c r="Z163" s="25">
        <v>111678.83</v>
      </c>
      <c r="AA163" s="30">
        <v>0.8246</v>
      </c>
      <c r="AB163" s="30">
        <v>9.98E-2</v>
      </c>
      <c r="AC163" s="30">
        <v>7.4399999999999994E-2</v>
      </c>
      <c r="AD163" s="30">
        <v>1.1000000000000001E-3</v>
      </c>
      <c r="AE163" s="30">
        <v>0.17699999999999999</v>
      </c>
      <c r="AF163" s="25">
        <v>111.68</v>
      </c>
      <c r="AG163" s="25">
        <v>3297.79</v>
      </c>
      <c r="AH163" s="25">
        <v>467.3</v>
      </c>
      <c r="AI163" s="25">
        <v>114262.58</v>
      </c>
      <c r="AJ163" s="28">
        <v>258</v>
      </c>
      <c r="AK163" s="33">
        <v>32745</v>
      </c>
      <c r="AL163" s="33">
        <v>42148</v>
      </c>
      <c r="AM163" s="26">
        <v>42.08</v>
      </c>
      <c r="AN163" s="26">
        <v>27.88</v>
      </c>
      <c r="AO163" s="26">
        <v>33.619999999999997</v>
      </c>
      <c r="AP163" s="26">
        <v>4.3</v>
      </c>
      <c r="AQ163" s="25">
        <v>453.25</v>
      </c>
      <c r="AR163" s="27">
        <v>0.9879</v>
      </c>
      <c r="AS163" s="25">
        <v>1299.25</v>
      </c>
      <c r="AT163" s="25">
        <v>1986.25</v>
      </c>
      <c r="AU163" s="25">
        <v>5108.05</v>
      </c>
      <c r="AV163" s="25">
        <v>1143.03</v>
      </c>
      <c r="AW163" s="25">
        <v>60.8</v>
      </c>
      <c r="AX163" s="25">
        <v>9597.3799999999992</v>
      </c>
      <c r="AY163" s="25">
        <v>5637.04</v>
      </c>
      <c r="AZ163" s="30">
        <v>0.52029999999999998</v>
      </c>
      <c r="BA163" s="25">
        <v>4311.99</v>
      </c>
      <c r="BB163" s="30">
        <v>0.39800000000000002</v>
      </c>
      <c r="BC163" s="25">
        <v>884.35</v>
      </c>
      <c r="BD163" s="30">
        <v>8.1600000000000006E-2</v>
      </c>
      <c r="BE163" s="25">
        <v>10833.38</v>
      </c>
      <c r="BF163" s="25">
        <v>4737.03</v>
      </c>
      <c r="BG163" s="30">
        <v>1.7611000000000001</v>
      </c>
      <c r="BH163" s="30">
        <v>0.54310000000000003</v>
      </c>
      <c r="BI163" s="30">
        <v>0.22370000000000001</v>
      </c>
      <c r="BJ163" s="30">
        <v>0.1928</v>
      </c>
      <c r="BK163" s="30">
        <v>3.27E-2</v>
      </c>
      <c r="BL163" s="30">
        <v>7.7000000000000002E-3</v>
      </c>
    </row>
    <row r="164" spans="1:64" ht="15" x14ac:dyDescent="0.25">
      <c r="A164" s="28" t="s">
        <v>427</v>
      </c>
      <c r="B164" s="28">
        <v>45773</v>
      </c>
      <c r="C164" s="28">
        <v>68</v>
      </c>
      <c r="D164" s="29">
        <v>39.14</v>
      </c>
      <c r="E164" s="29">
        <v>2661.45</v>
      </c>
      <c r="F164" s="29">
        <v>2464</v>
      </c>
      <c r="G164" s="30">
        <v>9.5999999999999992E-3</v>
      </c>
      <c r="H164" s="30">
        <v>1.1999999999999999E-3</v>
      </c>
      <c r="I164" s="30">
        <v>0.1052</v>
      </c>
      <c r="J164" s="30">
        <v>3.7000000000000002E-3</v>
      </c>
      <c r="K164" s="30">
        <v>2.75E-2</v>
      </c>
      <c r="L164" s="30">
        <v>0.78129999999999999</v>
      </c>
      <c r="M164" s="30">
        <v>7.1499999999999994E-2</v>
      </c>
      <c r="N164" s="30">
        <v>0.47020000000000001</v>
      </c>
      <c r="O164" s="30">
        <v>4.1000000000000003E-3</v>
      </c>
      <c r="P164" s="30">
        <v>8.1100000000000005E-2</v>
      </c>
      <c r="Q164" s="29">
        <v>105.94</v>
      </c>
      <c r="R164" s="25">
        <v>53318.33</v>
      </c>
      <c r="S164" s="30">
        <v>0.21049999999999999</v>
      </c>
      <c r="T164" s="30">
        <v>0.1908</v>
      </c>
      <c r="U164" s="30">
        <v>0.59870000000000001</v>
      </c>
      <c r="V164" s="26">
        <v>18.82</v>
      </c>
      <c r="W164" s="29">
        <v>13</v>
      </c>
      <c r="X164" s="25">
        <v>79532.08</v>
      </c>
      <c r="Y164" s="26">
        <v>196.93</v>
      </c>
      <c r="Z164" s="25">
        <v>135182.92000000001</v>
      </c>
      <c r="AA164" s="30">
        <v>0.68359999999999999</v>
      </c>
      <c r="AB164" s="30">
        <v>0.29330000000000001</v>
      </c>
      <c r="AC164" s="30">
        <v>2.1700000000000001E-2</v>
      </c>
      <c r="AD164" s="30">
        <v>1.4E-3</v>
      </c>
      <c r="AE164" s="30">
        <v>0.31640000000000001</v>
      </c>
      <c r="AF164" s="25">
        <v>135.18</v>
      </c>
      <c r="AG164" s="25">
        <v>3966.19</v>
      </c>
      <c r="AH164" s="25">
        <v>543.70000000000005</v>
      </c>
      <c r="AI164" s="25">
        <v>145558.22</v>
      </c>
      <c r="AJ164" s="28">
        <v>402</v>
      </c>
      <c r="AK164" s="33">
        <v>29520</v>
      </c>
      <c r="AL164" s="33">
        <v>42562</v>
      </c>
      <c r="AM164" s="26">
        <v>34.49</v>
      </c>
      <c r="AN164" s="26">
        <v>29.18</v>
      </c>
      <c r="AO164" s="26">
        <v>29.31</v>
      </c>
      <c r="AP164" s="26">
        <v>5.4</v>
      </c>
      <c r="AQ164" s="25">
        <v>0</v>
      </c>
      <c r="AR164" s="27">
        <v>0.79339999999999999</v>
      </c>
      <c r="AS164" s="25">
        <v>912.36</v>
      </c>
      <c r="AT164" s="25">
        <v>1674.88</v>
      </c>
      <c r="AU164" s="25">
        <v>4857.72</v>
      </c>
      <c r="AV164" s="25">
        <v>873.2</v>
      </c>
      <c r="AW164" s="25">
        <v>119.21</v>
      </c>
      <c r="AX164" s="25">
        <v>8437.3700000000008</v>
      </c>
      <c r="AY164" s="25">
        <v>3368.33</v>
      </c>
      <c r="AZ164" s="30">
        <v>0.39350000000000002</v>
      </c>
      <c r="BA164" s="25">
        <v>4283.5600000000004</v>
      </c>
      <c r="BB164" s="30">
        <v>0.50049999999999994</v>
      </c>
      <c r="BC164" s="25">
        <v>907.09</v>
      </c>
      <c r="BD164" s="30">
        <v>0.106</v>
      </c>
      <c r="BE164" s="25">
        <v>8558.98</v>
      </c>
      <c r="BF164" s="25">
        <v>2085.89</v>
      </c>
      <c r="BG164" s="30">
        <v>0.57299999999999995</v>
      </c>
      <c r="BH164" s="30">
        <v>0.5585</v>
      </c>
      <c r="BI164" s="30">
        <v>0.20280000000000001</v>
      </c>
      <c r="BJ164" s="30">
        <v>0.19489999999999999</v>
      </c>
      <c r="BK164" s="30">
        <v>2.7799999999999998E-2</v>
      </c>
      <c r="BL164" s="30">
        <v>1.6E-2</v>
      </c>
    </row>
    <row r="165" spans="1:64" ht="15" x14ac:dyDescent="0.25">
      <c r="A165" s="28" t="s">
        <v>428</v>
      </c>
      <c r="B165" s="28">
        <v>50682</v>
      </c>
      <c r="C165" s="28">
        <v>112</v>
      </c>
      <c r="D165" s="29">
        <v>11.17</v>
      </c>
      <c r="E165" s="29">
        <v>1250.98</v>
      </c>
      <c r="F165" s="29">
        <v>1248</v>
      </c>
      <c r="G165" s="30">
        <v>2.3999999999999998E-3</v>
      </c>
      <c r="H165" s="30">
        <v>0</v>
      </c>
      <c r="I165" s="30">
        <v>3.2000000000000002E-3</v>
      </c>
      <c r="J165" s="30">
        <v>0</v>
      </c>
      <c r="K165" s="30">
        <v>2.6599999999999999E-2</v>
      </c>
      <c r="L165" s="30">
        <v>0.94950000000000001</v>
      </c>
      <c r="M165" s="30">
        <v>1.83E-2</v>
      </c>
      <c r="N165" s="30">
        <v>0.38140000000000002</v>
      </c>
      <c r="O165" s="30">
        <v>0</v>
      </c>
      <c r="P165" s="30">
        <v>0.1343</v>
      </c>
      <c r="Q165" s="29">
        <v>59.26</v>
      </c>
      <c r="R165" s="25">
        <v>50188.39</v>
      </c>
      <c r="S165" s="30">
        <v>0.24510000000000001</v>
      </c>
      <c r="T165" s="30">
        <v>0.14710000000000001</v>
      </c>
      <c r="U165" s="30">
        <v>0.60780000000000001</v>
      </c>
      <c r="V165" s="26">
        <v>16.940000000000001</v>
      </c>
      <c r="W165" s="29">
        <v>13.42</v>
      </c>
      <c r="X165" s="25">
        <v>58384.53</v>
      </c>
      <c r="Y165" s="26">
        <v>90.12</v>
      </c>
      <c r="Z165" s="25">
        <v>92806.07</v>
      </c>
      <c r="AA165" s="30">
        <v>0.87680000000000002</v>
      </c>
      <c r="AB165" s="30">
        <v>4.1700000000000001E-2</v>
      </c>
      <c r="AC165" s="30">
        <v>7.9699999999999993E-2</v>
      </c>
      <c r="AD165" s="30">
        <v>1.8E-3</v>
      </c>
      <c r="AE165" s="30">
        <v>0.1244</v>
      </c>
      <c r="AF165" s="25">
        <v>92.81</v>
      </c>
      <c r="AG165" s="25">
        <v>2167.58</v>
      </c>
      <c r="AH165" s="25">
        <v>270.08</v>
      </c>
      <c r="AI165" s="25">
        <v>90837.3</v>
      </c>
      <c r="AJ165" s="28">
        <v>125</v>
      </c>
      <c r="AK165" s="33">
        <v>31668</v>
      </c>
      <c r="AL165" s="33">
        <v>41822</v>
      </c>
      <c r="AM165" s="26">
        <v>37</v>
      </c>
      <c r="AN165" s="26">
        <v>22.09</v>
      </c>
      <c r="AO165" s="26">
        <v>23.22</v>
      </c>
      <c r="AP165" s="26">
        <v>4.2</v>
      </c>
      <c r="AQ165" s="25">
        <v>1119.25</v>
      </c>
      <c r="AR165" s="27">
        <v>1.3134999999999999</v>
      </c>
      <c r="AS165" s="25">
        <v>365.83</v>
      </c>
      <c r="AT165" s="25">
        <v>1924.73</v>
      </c>
      <c r="AU165" s="25">
        <v>4860.8</v>
      </c>
      <c r="AV165" s="25">
        <v>973.41</v>
      </c>
      <c r="AW165" s="25">
        <v>333.34</v>
      </c>
      <c r="AX165" s="25">
        <v>8458.11</v>
      </c>
      <c r="AY165" s="25">
        <v>5376.27</v>
      </c>
      <c r="AZ165" s="30">
        <v>0.58520000000000005</v>
      </c>
      <c r="BA165" s="25">
        <v>3256.47</v>
      </c>
      <c r="BB165" s="30">
        <v>0.35439999999999999</v>
      </c>
      <c r="BC165" s="25">
        <v>554.70000000000005</v>
      </c>
      <c r="BD165" s="30">
        <v>6.0400000000000002E-2</v>
      </c>
      <c r="BE165" s="25">
        <v>9187.44</v>
      </c>
      <c r="BF165" s="25">
        <v>5268.64</v>
      </c>
      <c r="BG165" s="30">
        <v>2.2090000000000001</v>
      </c>
      <c r="BH165" s="30">
        <v>0.61160000000000003</v>
      </c>
      <c r="BI165" s="30">
        <v>0.20449999999999999</v>
      </c>
      <c r="BJ165" s="30">
        <v>0.1211</v>
      </c>
      <c r="BK165" s="30">
        <v>4.9000000000000002E-2</v>
      </c>
      <c r="BL165" s="30">
        <v>1.3899999999999999E-2</v>
      </c>
    </row>
    <row r="166" spans="1:64" ht="15" x14ac:dyDescent="0.25">
      <c r="A166" s="28" t="s">
        <v>429</v>
      </c>
      <c r="B166" s="28">
        <v>43943</v>
      </c>
      <c r="C166" s="28">
        <v>26</v>
      </c>
      <c r="D166" s="29">
        <v>300.48</v>
      </c>
      <c r="E166" s="29">
        <v>7812.39</v>
      </c>
      <c r="F166" s="29">
        <v>6938</v>
      </c>
      <c r="G166" s="30">
        <v>7.0000000000000001E-3</v>
      </c>
      <c r="H166" s="30">
        <v>1.5E-3</v>
      </c>
      <c r="I166" s="30">
        <v>0.2142</v>
      </c>
      <c r="J166" s="30">
        <v>2.7000000000000001E-3</v>
      </c>
      <c r="K166" s="30">
        <v>6.5199999999999994E-2</v>
      </c>
      <c r="L166" s="30">
        <v>0.58789999999999998</v>
      </c>
      <c r="M166" s="30">
        <v>0.1215</v>
      </c>
      <c r="N166" s="30">
        <v>0.66420000000000001</v>
      </c>
      <c r="O166" s="30">
        <v>1.11E-2</v>
      </c>
      <c r="P166" s="30">
        <v>0.13769999999999999</v>
      </c>
      <c r="Q166" s="29">
        <v>351.79</v>
      </c>
      <c r="R166" s="25">
        <v>55914.59</v>
      </c>
      <c r="S166" s="30">
        <v>0.31480000000000002</v>
      </c>
      <c r="T166" s="30">
        <v>0.19339999999999999</v>
      </c>
      <c r="U166" s="30">
        <v>0.49180000000000001</v>
      </c>
      <c r="V166" s="26">
        <v>16.600000000000001</v>
      </c>
      <c r="W166" s="29">
        <v>58.5</v>
      </c>
      <c r="X166" s="25">
        <v>74691.08</v>
      </c>
      <c r="Y166" s="26">
        <v>131.24</v>
      </c>
      <c r="Z166" s="25">
        <v>112987.9</v>
      </c>
      <c r="AA166" s="30">
        <v>0.66879999999999995</v>
      </c>
      <c r="AB166" s="30">
        <v>0.30499999999999999</v>
      </c>
      <c r="AC166" s="30">
        <v>2.4500000000000001E-2</v>
      </c>
      <c r="AD166" s="30">
        <v>1.8E-3</v>
      </c>
      <c r="AE166" s="30">
        <v>0.33139999999999997</v>
      </c>
      <c r="AF166" s="25">
        <v>112.99</v>
      </c>
      <c r="AG166" s="25">
        <v>4559.33</v>
      </c>
      <c r="AH166" s="25">
        <v>468.48</v>
      </c>
      <c r="AI166" s="25">
        <v>125523.92</v>
      </c>
      <c r="AJ166" s="28">
        <v>322</v>
      </c>
      <c r="AK166" s="33">
        <v>25973</v>
      </c>
      <c r="AL166" s="33">
        <v>36391</v>
      </c>
      <c r="AM166" s="26">
        <v>68.27</v>
      </c>
      <c r="AN166" s="26">
        <v>37.67</v>
      </c>
      <c r="AO166" s="26">
        <v>43.86</v>
      </c>
      <c r="AP166" s="26">
        <v>4.2</v>
      </c>
      <c r="AQ166" s="25">
        <v>0</v>
      </c>
      <c r="AR166" s="27">
        <v>1.0667</v>
      </c>
      <c r="AS166" s="25">
        <v>1208.4000000000001</v>
      </c>
      <c r="AT166" s="25">
        <v>1846.24</v>
      </c>
      <c r="AU166" s="25">
        <v>5730.17</v>
      </c>
      <c r="AV166" s="25">
        <v>1101.3399999999999</v>
      </c>
      <c r="AW166" s="25">
        <v>443.01</v>
      </c>
      <c r="AX166" s="25">
        <v>10329.16</v>
      </c>
      <c r="AY166" s="25">
        <v>5299.61</v>
      </c>
      <c r="AZ166" s="30">
        <v>0.48130000000000001</v>
      </c>
      <c r="BA166" s="25">
        <v>4389.5600000000004</v>
      </c>
      <c r="BB166" s="30">
        <v>0.3987</v>
      </c>
      <c r="BC166" s="25">
        <v>1320.97</v>
      </c>
      <c r="BD166" s="30">
        <v>0.12</v>
      </c>
      <c r="BE166" s="25">
        <v>11010.14</v>
      </c>
      <c r="BF166" s="25">
        <v>3667.53</v>
      </c>
      <c r="BG166" s="30">
        <v>1.4244000000000001</v>
      </c>
      <c r="BH166" s="30">
        <v>0.55220000000000002</v>
      </c>
      <c r="BI166" s="30">
        <v>0.1817</v>
      </c>
      <c r="BJ166" s="30">
        <v>0.2341</v>
      </c>
      <c r="BK166" s="30">
        <v>2.12E-2</v>
      </c>
      <c r="BL166" s="30">
        <v>1.0800000000000001E-2</v>
      </c>
    </row>
    <row r="167" spans="1:64" ht="15" x14ac:dyDescent="0.25">
      <c r="A167" s="28" t="s">
        <v>430</v>
      </c>
      <c r="B167" s="28">
        <v>43950</v>
      </c>
      <c r="C167" s="28">
        <v>11</v>
      </c>
      <c r="D167" s="29">
        <v>639.47</v>
      </c>
      <c r="E167" s="29">
        <v>7034.2</v>
      </c>
      <c r="F167" s="29">
        <v>5793</v>
      </c>
      <c r="G167" s="30">
        <v>2.7000000000000001E-3</v>
      </c>
      <c r="H167" s="30">
        <v>0</v>
      </c>
      <c r="I167" s="30">
        <v>0.78100000000000003</v>
      </c>
      <c r="J167" s="30">
        <v>2.9999999999999997E-4</v>
      </c>
      <c r="K167" s="30">
        <v>5.3E-3</v>
      </c>
      <c r="L167" s="30">
        <v>0.16339999999999999</v>
      </c>
      <c r="M167" s="30">
        <v>4.7300000000000002E-2</v>
      </c>
      <c r="N167" s="30">
        <v>0.6603</v>
      </c>
      <c r="O167" s="30">
        <v>2.0999999999999999E-3</v>
      </c>
      <c r="P167" s="30">
        <v>0.1489</v>
      </c>
      <c r="Q167" s="29">
        <v>295.74</v>
      </c>
      <c r="R167" s="25">
        <v>64980.57</v>
      </c>
      <c r="S167" s="30">
        <v>0.1598</v>
      </c>
      <c r="T167" s="30">
        <v>0.25</v>
      </c>
      <c r="U167" s="30">
        <v>0.59019999999999995</v>
      </c>
      <c r="V167" s="26">
        <v>15.88</v>
      </c>
      <c r="W167" s="29">
        <v>40.08</v>
      </c>
      <c r="X167" s="25">
        <v>91153.98</v>
      </c>
      <c r="Y167" s="26">
        <v>175.5</v>
      </c>
      <c r="Z167" s="25">
        <v>106347.77</v>
      </c>
      <c r="AA167" s="30">
        <v>0.73709999999999998</v>
      </c>
      <c r="AB167" s="30">
        <v>0.24049999999999999</v>
      </c>
      <c r="AC167" s="30">
        <v>2.07E-2</v>
      </c>
      <c r="AD167" s="30">
        <v>1.6999999999999999E-3</v>
      </c>
      <c r="AE167" s="30">
        <v>0.26390000000000002</v>
      </c>
      <c r="AF167" s="25">
        <v>106.35</v>
      </c>
      <c r="AG167" s="25">
        <v>5485.43</v>
      </c>
      <c r="AH167" s="25">
        <v>723.16</v>
      </c>
      <c r="AI167" s="25">
        <v>118891.24</v>
      </c>
      <c r="AJ167" s="28">
        <v>284</v>
      </c>
      <c r="AK167" s="33">
        <v>27707</v>
      </c>
      <c r="AL167" s="33">
        <v>36401</v>
      </c>
      <c r="AM167" s="26">
        <v>81.72</v>
      </c>
      <c r="AN167" s="26">
        <v>46.4</v>
      </c>
      <c r="AO167" s="26">
        <v>64.650000000000006</v>
      </c>
      <c r="AP167" s="26">
        <v>4.62</v>
      </c>
      <c r="AQ167" s="25">
        <v>0</v>
      </c>
      <c r="AR167" s="27">
        <v>1.4314</v>
      </c>
      <c r="AS167" s="25">
        <v>1566.33</v>
      </c>
      <c r="AT167" s="25">
        <v>2538.29</v>
      </c>
      <c r="AU167" s="25">
        <v>7303.6</v>
      </c>
      <c r="AV167" s="25">
        <v>1189.3800000000001</v>
      </c>
      <c r="AW167" s="25">
        <v>886.49</v>
      </c>
      <c r="AX167" s="25">
        <v>13484.1</v>
      </c>
      <c r="AY167" s="25">
        <v>5249.06</v>
      </c>
      <c r="AZ167" s="30">
        <v>0.38529999999999998</v>
      </c>
      <c r="BA167" s="25">
        <v>7111.96</v>
      </c>
      <c r="BB167" s="30">
        <v>0.52200000000000002</v>
      </c>
      <c r="BC167" s="25">
        <v>1262.68</v>
      </c>
      <c r="BD167" s="30">
        <v>9.2700000000000005E-2</v>
      </c>
      <c r="BE167" s="25">
        <v>13623.7</v>
      </c>
      <c r="BF167" s="25">
        <v>3226.66</v>
      </c>
      <c r="BG167" s="30">
        <v>1.2708999999999999</v>
      </c>
      <c r="BH167" s="30">
        <v>0.59830000000000005</v>
      </c>
      <c r="BI167" s="30">
        <v>0.22789999999999999</v>
      </c>
      <c r="BJ167" s="30">
        <v>0.13109999999999999</v>
      </c>
      <c r="BK167" s="30">
        <v>2.5399999999999999E-2</v>
      </c>
      <c r="BL167" s="30">
        <v>1.7299999999999999E-2</v>
      </c>
    </row>
    <row r="168" spans="1:64" ht="15" x14ac:dyDescent="0.25">
      <c r="A168" s="28" t="s">
        <v>431</v>
      </c>
      <c r="B168" s="28">
        <v>47050</v>
      </c>
      <c r="C168" s="28">
        <v>131</v>
      </c>
      <c r="D168" s="29">
        <v>9.4700000000000006</v>
      </c>
      <c r="E168" s="29">
        <v>1239.97</v>
      </c>
      <c r="F168" s="29">
        <v>1328</v>
      </c>
      <c r="G168" s="30">
        <v>2.2000000000000001E-3</v>
      </c>
      <c r="H168" s="30">
        <v>0</v>
      </c>
      <c r="I168" s="30">
        <v>1.5E-3</v>
      </c>
      <c r="J168" s="30">
        <v>0</v>
      </c>
      <c r="K168" s="30">
        <v>6.9000000000000006E-2</v>
      </c>
      <c r="L168" s="30">
        <v>0.91310000000000002</v>
      </c>
      <c r="M168" s="30">
        <v>1.4200000000000001E-2</v>
      </c>
      <c r="N168" s="30">
        <v>0.29370000000000002</v>
      </c>
      <c r="O168" s="30">
        <v>0</v>
      </c>
      <c r="P168" s="30">
        <v>0.14649999999999999</v>
      </c>
      <c r="Q168" s="29">
        <v>57.38</v>
      </c>
      <c r="R168" s="25">
        <v>51897.59</v>
      </c>
      <c r="S168" s="30">
        <v>0.18029999999999999</v>
      </c>
      <c r="T168" s="30">
        <v>0.2049</v>
      </c>
      <c r="U168" s="30">
        <v>0.61480000000000001</v>
      </c>
      <c r="V168" s="26">
        <v>17.829999999999998</v>
      </c>
      <c r="W168" s="29">
        <v>12</v>
      </c>
      <c r="X168" s="25">
        <v>52702.75</v>
      </c>
      <c r="Y168" s="26">
        <v>100.6</v>
      </c>
      <c r="Z168" s="25">
        <v>144553.48000000001</v>
      </c>
      <c r="AA168" s="30">
        <v>0.88329999999999997</v>
      </c>
      <c r="AB168" s="30">
        <v>4.3999999999999997E-2</v>
      </c>
      <c r="AC168" s="30">
        <v>7.1400000000000005E-2</v>
      </c>
      <c r="AD168" s="30">
        <v>1.2999999999999999E-3</v>
      </c>
      <c r="AE168" s="30">
        <v>0.1169</v>
      </c>
      <c r="AF168" s="25">
        <v>144.55000000000001</v>
      </c>
      <c r="AG168" s="25">
        <v>3424.87</v>
      </c>
      <c r="AH168" s="25">
        <v>553.97</v>
      </c>
      <c r="AI168" s="25">
        <v>144579.88</v>
      </c>
      <c r="AJ168" s="28">
        <v>399</v>
      </c>
      <c r="AK168" s="33">
        <v>34372</v>
      </c>
      <c r="AL168" s="33">
        <v>49133</v>
      </c>
      <c r="AM168" s="26">
        <v>40.299999999999997</v>
      </c>
      <c r="AN168" s="26">
        <v>22.4</v>
      </c>
      <c r="AO168" s="26">
        <v>22.19</v>
      </c>
      <c r="AP168" s="26">
        <v>4.7</v>
      </c>
      <c r="AQ168" s="25">
        <v>1887.97</v>
      </c>
      <c r="AR168" s="27">
        <v>1.3326</v>
      </c>
      <c r="AS168" s="25">
        <v>1116.6199999999999</v>
      </c>
      <c r="AT168" s="25">
        <v>2086.5500000000002</v>
      </c>
      <c r="AU168" s="25">
        <v>5041.55</v>
      </c>
      <c r="AV168" s="25">
        <v>1282.08</v>
      </c>
      <c r="AW168" s="25">
        <v>267.77999999999997</v>
      </c>
      <c r="AX168" s="25">
        <v>9794.59</v>
      </c>
      <c r="AY168" s="25">
        <v>3858.18</v>
      </c>
      <c r="AZ168" s="30">
        <v>0.40439999999999998</v>
      </c>
      <c r="BA168" s="25">
        <v>5027.8999999999996</v>
      </c>
      <c r="BB168" s="30">
        <v>0.52700000000000002</v>
      </c>
      <c r="BC168" s="25">
        <v>654.58000000000004</v>
      </c>
      <c r="BD168" s="30">
        <v>6.8599999999999994E-2</v>
      </c>
      <c r="BE168" s="25">
        <v>9540.65</v>
      </c>
      <c r="BF168" s="25">
        <v>3353.65</v>
      </c>
      <c r="BG168" s="30">
        <v>0.88260000000000005</v>
      </c>
      <c r="BH168" s="30">
        <v>0.5595</v>
      </c>
      <c r="BI168" s="30">
        <v>0.2049</v>
      </c>
      <c r="BJ168" s="30">
        <v>0.17860000000000001</v>
      </c>
      <c r="BK168" s="30">
        <v>4.2500000000000003E-2</v>
      </c>
      <c r="BL168" s="30">
        <v>1.46E-2</v>
      </c>
    </row>
    <row r="169" spans="1:64" ht="15" x14ac:dyDescent="0.25">
      <c r="A169" s="28" t="s">
        <v>432</v>
      </c>
      <c r="B169" s="28">
        <v>50328</v>
      </c>
      <c r="C169" s="28">
        <v>133</v>
      </c>
      <c r="D169" s="29">
        <v>7.84</v>
      </c>
      <c r="E169" s="29">
        <v>1043.1199999999999</v>
      </c>
      <c r="F169" s="29">
        <v>954</v>
      </c>
      <c r="G169" s="30">
        <v>1.9300000000000001E-2</v>
      </c>
      <c r="H169" s="30">
        <v>0</v>
      </c>
      <c r="I169" s="30">
        <v>2.07E-2</v>
      </c>
      <c r="J169" s="30">
        <v>5.1000000000000004E-3</v>
      </c>
      <c r="K169" s="30">
        <v>9.7000000000000003E-3</v>
      </c>
      <c r="L169" s="30">
        <v>0.94199999999999995</v>
      </c>
      <c r="M169" s="30">
        <v>3.2000000000000002E-3</v>
      </c>
      <c r="N169" s="30">
        <v>0.2432</v>
      </c>
      <c r="O169" s="30">
        <v>0</v>
      </c>
      <c r="P169" s="30">
        <v>0.13819999999999999</v>
      </c>
      <c r="Q169" s="29">
        <v>42.78</v>
      </c>
      <c r="R169" s="25">
        <v>59708.6</v>
      </c>
      <c r="S169" s="30">
        <v>0.1711</v>
      </c>
      <c r="T169" s="30">
        <v>0.19739999999999999</v>
      </c>
      <c r="U169" s="30">
        <v>0.63160000000000005</v>
      </c>
      <c r="V169" s="26">
        <v>18.12</v>
      </c>
      <c r="W169" s="29">
        <v>11.93</v>
      </c>
      <c r="X169" s="25">
        <v>60900.19</v>
      </c>
      <c r="Y169" s="26">
        <v>84.28</v>
      </c>
      <c r="Z169" s="25">
        <v>190699.79</v>
      </c>
      <c r="AA169" s="30">
        <v>0.89449999999999996</v>
      </c>
      <c r="AB169" s="30">
        <v>7.4399999999999994E-2</v>
      </c>
      <c r="AC169" s="30">
        <v>3.0200000000000001E-2</v>
      </c>
      <c r="AD169" s="30">
        <v>8.9999999999999998E-4</v>
      </c>
      <c r="AE169" s="30">
        <v>0.1056</v>
      </c>
      <c r="AF169" s="25">
        <v>190.7</v>
      </c>
      <c r="AG169" s="25">
        <v>5919.32</v>
      </c>
      <c r="AH169" s="25">
        <v>744.04</v>
      </c>
      <c r="AI169" s="25">
        <v>196903.13</v>
      </c>
      <c r="AJ169" s="28">
        <v>514</v>
      </c>
      <c r="AK169" s="33">
        <v>41661</v>
      </c>
      <c r="AL169" s="33">
        <v>57494</v>
      </c>
      <c r="AM169" s="26">
        <v>42.7</v>
      </c>
      <c r="AN169" s="26">
        <v>30.5</v>
      </c>
      <c r="AO169" s="26">
        <v>32.659999999999997</v>
      </c>
      <c r="AP169" s="26">
        <v>4.9000000000000004</v>
      </c>
      <c r="AQ169" s="25">
        <v>1148.22</v>
      </c>
      <c r="AR169" s="27">
        <v>1.1543000000000001</v>
      </c>
      <c r="AS169" s="25">
        <v>1455.92</v>
      </c>
      <c r="AT169" s="25">
        <v>2335.59</v>
      </c>
      <c r="AU169" s="25">
        <v>5698.35</v>
      </c>
      <c r="AV169" s="25">
        <v>1175.99</v>
      </c>
      <c r="AW169" s="25">
        <v>196.21</v>
      </c>
      <c r="AX169" s="25">
        <v>10862.06</v>
      </c>
      <c r="AY169" s="25">
        <v>2951.33</v>
      </c>
      <c r="AZ169" s="30">
        <v>0.28599999999999998</v>
      </c>
      <c r="BA169" s="25">
        <v>6860.48</v>
      </c>
      <c r="BB169" s="30">
        <v>0.66479999999999995</v>
      </c>
      <c r="BC169" s="25">
        <v>508.25</v>
      </c>
      <c r="BD169" s="30">
        <v>4.9200000000000001E-2</v>
      </c>
      <c r="BE169" s="25">
        <v>10320.049999999999</v>
      </c>
      <c r="BF169" s="25">
        <v>1568.98</v>
      </c>
      <c r="BG169" s="30">
        <v>0.30099999999999999</v>
      </c>
      <c r="BH169" s="30">
        <v>0.59460000000000002</v>
      </c>
      <c r="BI169" s="30">
        <v>0.22639999999999999</v>
      </c>
      <c r="BJ169" s="30">
        <v>0.1169</v>
      </c>
      <c r="BK169" s="30">
        <v>3.7999999999999999E-2</v>
      </c>
      <c r="BL169" s="30">
        <v>2.4E-2</v>
      </c>
    </row>
    <row r="170" spans="1:64" ht="15" x14ac:dyDescent="0.25">
      <c r="A170" s="28" t="s">
        <v>433</v>
      </c>
      <c r="B170" s="28">
        <v>43968</v>
      </c>
      <c r="C170" s="28">
        <v>38</v>
      </c>
      <c r="D170" s="29">
        <v>125.08</v>
      </c>
      <c r="E170" s="29">
        <v>4752.93</v>
      </c>
      <c r="F170" s="29">
        <v>4264</v>
      </c>
      <c r="G170" s="30">
        <v>1.21E-2</v>
      </c>
      <c r="H170" s="30">
        <v>1.9E-3</v>
      </c>
      <c r="I170" s="30">
        <v>0.10150000000000001</v>
      </c>
      <c r="J170" s="30">
        <v>1.6000000000000001E-3</v>
      </c>
      <c r="K170" s="30">
        <v>3.3399999999999999E-2</v>
      </c>
      <c r="L170" s="30">
        <v>0.77980000000000005</v>
      </c>
      <c r="M170" s="30">
        <v>6.9699999999999998E-2</v>
      </c>
      <c r="N170" s="30">
        <v>0.51070000000000004</v>
      </c>
      <c r="O170" s="30">
        <v>1.0800000000000001E-2</v>
      </c>
      <c r="P170" s="30">
        <v>0.1205</v>
      </c>
      <c r="Q170" s="29">
        <v>182.37</v>
      </c>
      <c r="R170" s="25">
        <v>56249.279999999999</v>
      </c>
      <c r="S170" s="30">
        <v>0.18129999999999999</v>
      </c>
      <c r="T170" s="30">
        <v>0.18129999999999999</v>
      </c>
      <c r="U170" s="30">
        <v>0.63749999999999996</v>
      </c>
      <c r="V170" s="26">
        <v>20.18</v>
      </c>
      <c r="W170" s="29">
        <v>25.67</v>
      </c>
      <c r="X170" s="25">
        <v>82529.960000000006</v>
      </c>
      <c r="Y170" s="26">
        <v>180.64</v>
      </c>
      <c r="Z170" s="25">
        <v>137038.26999999999</v>
      </c>
      <c r="AA170" s="30">
        <v>0.74339999999999995</v>
      </c>
      <c r="AB170" s="30">
        <v>0.23180000000000001</v>
      </c>
      <c r="AC170" s="30">
        <v>2.35E-2</v>
      </c>
      <c r="AD170" s="30">
        <v>1.2999999999999999E-3</v>
      </c>
      <c r="AE170" s="30">
        <v>0.25679999999999997</v>
      </c>
      <c r="AF170" s="25">
        <v>137.04</v>
      </c>
      <c r="AG170" s="25">
        <v>4222.0200000000004</v>
      </c>
      <c r="AH170" s="25">
        <v>472.43</v>
      </c>
      <c r="AI170" s="25">
        <v>137259.12</v>
      </c>
      <c r="AJ170" s="28">
        <v>378</v>
      </c>
      <c r="AK170" s="33">
        <v>26594</v>
      </c>
      <c r="AL170" s="33">
        <v>42038</v>
      </c>
      <c r="AM170" s="26">
        <v>52.4</v>
      </c>
      <c r="AN170" s="26">
        <v>29.93</v>
      </c>
      <c r="AO170" s="26">
        <v>31.32</v>
      </c>
      <c r="AP170" s="26">
        <v>4.5999999999999996</v>
      </c>
      <c r="AQ170" s="25">
        <v>640</v>
      </c>
      <c r="AR170" s="27">
        <v>1.2476</v>
      </c>
      <c r="AS170" s="25">
        <v>1126.05</v>
      </c>
      <c r="AT170" s="25">
        <v>1803.66</v>
      </c>
      <c r="AU170" s="25">
        <v>5782.07</v>
      </c>
      <c r="AV170" s="25">
        <v>950.64</v>
      </c>
      <c r="AW170" s="25">
        <v>463.53</v>
      </c>
      <c r="AX170" s="25">
        <v>10125.959999999999</v>
      </c>
      <c r="AY170" s="25">
        <v>4161.6099999999997</v>
      </c>
      <c r="AZ170" s="30">
        <v>0.41149999999999998</v>
      </c>
      <c r="BA170" s="25">
        <v>4809.95</v>
      </c>
      <c r="BB170" s="30">
        <v>0.47560000000000002</v>
      </c>
      <c r="BC170" s="25">
        <v>1142.4000000000001</v>
      </c>
      <c r="BD170" s="30">
        <v>0.113</v>
      </c>
      <c r="BE170" s="25">
        <v>10113.959999999999</v>
      </c>
      <c r="BF170" s="25">
        <v>3196.27</v>
      </c>
      <c r="BG170" s="30">
        <v>0.93500000000000005</v>
      </c>
      <c r="BH170" s="30">
        <v>0.56330000000000002</v>
      </c>
      <c r="BI170" s="30">
        <v>0.22140000000000001</v>
      </c>
      <c r="BJ170" s="30">
        <v>0.17030000000000001</v>
      </c>
      <c r="BK170" s="30">
        <v>2.9700000000000001E-2</v>
      </c>
      <c r="BL170" s="30">
        <v>1.54E-2</v>
      </c>
    </row>
    <row r="171" spans="1:64" ht="15" x14ac:dyDescent="0.25">
      <c r="A171" s="28" t="s">
        <v>434</v>
      </c>
      <c r="B171" s="28">
        <v>46102</v>
      </c>
      <c r="C171" s="28">
        <v>35</v>
      </c>
      <c r="D171" s="29">
        <v>289.24</v>
      </c>
      <c r="E171" s="29">
        <v>10123.42</v>
      </c>
      <c r="F171" s="29">
        <v>9608</v>
      </c>
      <c r="G171" s="30">
        <v>2.23E-2</v>
      </c>
      <c r="H171" s="30">
        <v>4.0000000000000002E-4</v>
      </c>
      <c r="I171" s="30">
        <v>0.1391</v>
      </c>
      <c r="J171" s="30">
        <v>2.0999999999999999E-3</v>
      </c>
      <c r="K171" s="30">
        <v>5.6899999999999999E-2</v>
      </c>
      <c r="L171" s="30">
        <v>0.7298</v>
      </c>
      <c r="M171" s="30">
        <v>4.9399999999999999E-2</v>
      </c>
      <c r="N171" s="30">
        <v>0.29409999999999997</v>
      </c>
      <c r="O171" s="30">
        <v>3.9399999999999998E-2</v>
      </c>
      <c r="P171" s="30">
        <v>0.1186</v>
      </c>
      <c r="Q171" s="29">
        <v>376.05</v>
      </c>
      <c r="R171" s="25">
        <v>58627.7</v>
      </c>
      <c r="S171" s="30">
        <v>0.39679999999999999</v>
      </c>
      <c r="T171" s="30">
        <v>0.1726</v>
      </c>
      <c r="U171" s="30">
        <v>0.43059999999999998</v>
      </c>
      <c r="V171" s="26">
        <v>20.63</v>
      </c>
      <c r="W171" s="29">
        <v>42</v>
      </c>
      <c r="X171" s="25">
        <v>80037.899999999994</v>
      </c>
      <c r="Y171" s="26">
        <v>226.38</v>
      </c>
      <c r="Z171" s="25">
        <v>140138.07</v>
      </c>
      <c r="AA171" s="30">
        <v>0.70699999999999996</v>
      </c>
      <c r="AB171" s="30">
        <v>0.27460000000000001</v>
      </c>
      <c r="AC171" s="30">
        <v>1.7399999999999999E-2</v>
      </c>
      <c r="AD171" s="30">
        <v>1E-3</v>
      </c>
      <c r="AE171" s="30">
        <v>0.29310000000000003</v>
      </c>
      <c r="AF171" s="25">
        <v>140.13999999999999</v>
      </c>
      <c r="AG171" s="25">
        <v>4263.57</v>
      </c>
      <c r="AH171" s="25">
        <v>450.44</v>
      </c>
      <c r="AI171" s="25">
        <v>162647.98000000001</v>
      </c>
      <c r="AJ171" s="28">
        <v>456</v>
      </c>
      <c r="AK171" s="33">
        <v>36119</v>
      </c>
      <c r="AL171" s="33">
        <v>50578</v>
      </c>
      <c r="AM171" s="26">
        <v>55.73</v>
      </c>
      <c r="AN171" s="26">
        <v>28.97</v>
      </c>
      <c r="AO171" s="26">
        <v>32.47</v>
      </c>
      <c r="AP171" s="26">
        <v>6.79</v>
      </c>
      <c r="AQ171" s="25">
        <v>0</v>
      </c>
      <c r="AR171" s="27">
        <v>0.65710000000000002</v>
      </c>
      <c r="AS171" s="25">
        <v>830.44</v>
      </c>
      <c r="AT171" s="25">
        <v>1713.08</v>
      </c>
      <c r="AU171" s="25">
        <v>4811.2</v>
      </c>
      <c r="AV171" s="25">
        <v>794.49</v>
      </c>
      <c r="AW171" s="25">
        <v>456.97</v>
      </c>
      <c r="AX171" s="25">
        <v>8606.19</v>
      </c>
      <c r="AY171" s="25">
        <v>3135.09</v>
      </c>
      <c r="AZ171" s="30">
        <v>0.39460000000000001</v>
      </c>
      <c r="BA171" s="25">
        <v>4164.8599999999997</v>
      </c>
      <c r="BB171" s="30">
        <v>0.52410000000000001</v>
      </c>
      <c r="BC171" s="25">
        <v>645.98</v>
      </c>
      <c r="BD171" s="30">
        <v>8.1299999999999997E-2</v>
      </c>
      <c r="BE171" s="25">
        <v>7945.93</v>
      </c>
      <c r="BF171" s="25">
        <v>2307.44</v>
      </c>
      <c r="BG171" s="30">
        <v>0.50780000000000003</v>
      </c>
      <c r="BH171" s="30">
        <v>0.62439999999999996</v>
      </c>
      <c r="BI171" s="30">
        <v>0.21590000000000001</v>
      </c>
      <c r="BJ171" s="30">
        <v>0.1061</v>
      </c>
      <c r="BK171" s="30">
        <v>3.0200000000000001E-2</v>
      </c>
      <c r="BL171" s="30">
        <v>2.3400000000000001E-2</v>
      </c>
    </row>
    <row r="172" spans="1:64" ht="15" x14ac:dyDescent="0.25">
      <c r="A172" s="28" t="s">
        <v>435</v>
      </c>
      <c r="B172" s="28">
        <v>47621</v>
      </c>
      <c r="C172" s="28">
        <v>60</v>
      </c>
      <c r="D172" s="29">
        <v>15.94</v>
      </c>
      <c r="E172" s="29">
        <v>956.59</v>
      </c>
      <c r="F172" s="29">
        <v>921</v>
      </c>
      <c r="G172" s="30">
        <v>4.3E-3</v>
      </c>
      <c r="H172" s="30">
        <v>0</v>
      </c>
      <c r="I172" s="30">
        <v>5.4000000000000003E-3</v>
      </c>
      <c r="J172" s="30">
        <v>4.3E-3</v>
      </c>
      <c r="K172" s="30">
        <v>2.8E-3</v>
      </c>
      <c r="L172" s="30">
        <v>0.97150000000000003</v>
      </c>
      <c r="M172" s="30">
        <v>1.17E-2</v>
      </c>
      <c r="N172" s="30">
        <v>0.34960000000000002</v>
      </c>
      <c r="O172" s="30">
        <v>0</v>
      </c>
      <c r="P172" s="30">
        <v>8.1699999999999995E-2</v>
      </c>
      <c r="Q172" s="29">
        <v>36</v>
      </c>
      <c r="R172" s="25">
        <v>48162.53</v>
      </c>
      <c r="S172" s="30">
        <v>0.21149999999999999</v>
      </c>
      <c r="T172" s="30">
        <v>0.1731</v>
      </c>
      <c r="U172" s="30">
        <v>0.61539999999999995</v>
      </c>
      <c r="V172" s="26">
        <v>20.36</v>
      </c>
      <c r="W172" s="29">
        <v>4.95</v>
      </c>
      <c r="X172" s="25">
        <v>77808.160000000003</v>
      </c>
      <c r="Y172" s="26">
        <v>189.37</v>
      </c>
      <c r="Z172" s="25">
        <v>78292.570000000007</v>
      </c>
      <c r="AA172" s="30">
        <v>0.8972</v>
      </c>
      <c r="AB172" s="30">
        <v>7.4800000000000005E-2</v>
      </c>
      <c r="AC172" s="30">
        <v>2.69E-2</v>
      </c>
      <c r="AD172" s="30">
        <v>1.1000000000000001E-3</v>
      </c>
      <c r="AE172" s="30">
        <v>0.1036</v>
      </c>
      <c r="AF172" s="25">
        <v>78.290000000000006</v>
      </c>
      <c r="AG172" s="25">
        <v>1753.64</v>
      </c>
      <c r="AH172" s="25">
        <v>282.08999999999997</v>
      </c>
      <c r="AI172" s="25">
        <v>79076.509999999995</v>
      </c>
      <c r="AJ172" s="28">
        <v>70</v>
      </c>
      <c r="AK172" s="33">
        <v>30531</v>
      </c>
      <c r="AL172" s="33">
        <v>40783</v>
      </c>
      <c r="AM172" s="26">
        <v>29.2</v>
      </c>
      <c r="AN172" s="26">
        <v>22.07</v>
      </c>
      <c r="AO172" s="26">
        <v>23.76</v>
      </c>
      <c r="AP172" s="26">
        <v>4.2</v>
      </c>
      <c r="AQ172" s="25">
        <v>0</v>
      </c>
      <c r="AR172" s="27">
        <v>0.70479999999999998</v>
      </c>
      <c r="AS172" s="25">
        <v>1224.28</v>
      </c>
      <c r="AT172" s="25">
        <v>1398.84</v>
      </c>
      <c r="AU172" s="25">
        <v>4162.07</v>
      </c>
      <c r="AV172" s="25">
        <v>684.59</v>
      </c>
      <c r="AW172" s="25">
        <v>581.85</v>
      </c>
      <c r="AX172" s="25">
        <v>8051.65</v>
      </c>
      <c r="AY172" s="25">
        <v>5455.99</v>
      </c>
      <c r="AZ172" s="30">
        <v>0.68899999999999995</v>
      </c>
      <c r="BA172" s="25">
        <v>2045.96</v>
      </c>
      <c r="BB172" s="30">
        <v>0.25840000000000002</v>
      </c>
      <c r="BC172" s="25">
        <v>417.23</v>
      </c>
      <c r="BD172" s="30">
        <v>5.2699999999999997E-2</v>
      </c>
      <c r="BE172" s="25">
        <v>7919.18</v>
      </c>
      <c r="BF172" s="25">
        <v>5004.46</v>
      </c>
      <c r="BG172" s="30">
        <v>2.2444000000000002</v>
      </c>
      <c r="BH172" s="30">
        <v>0.53600000000000003</v>
      </c>
      <c r="BI172" s="30">
        <v>0.20449999999999999</v>
      </c>
      <c r="BJ172" s="30">
        <v>0.21859999999999999</v>
      </c>
      <c r="BK172" s="30">
        <v>2.6100000000000002E-2</v>
      </c>
      <c r="BL172" s="30">
        <v>1.4800000000000001E-2</v>
      </c>
    </row>
    <row r="173" spans="1:64" ht="15" x14ac:dyDescent="0.25">
      <c r="A173" s="28" t="s">
        <v>436</v>
      </c>
      <c r="B173" s="28">
        <v>46870</v>
      </c>
      <c r="C173" s="28">
        <v>101</v>
      </c>
      <c r="D173" s="29">
        <v>19.399999999999999</v>
      </c>
      <c r="E173" s="29">
        <v>1959.44</v>
      </c>
      <c r="F173" s="29">
        <v>2042</v>
      </c>
      <c r="G173" s="30">
        <v>1.1999999999999999E-3</v>
      </c>
      <c r="H173" s="30">
        <v>0</v>
      </c>
      <c r="I173" s="30">
        <v>1.9E-3</v>
      </c>
      <c r="J173" s="30">
        <v>5.0000000000000001E-4</v>
      </c>
      <c r="K173" s="30">
        <v>5.1000000000000004E-3</v>
      </c>
      <c r="L173" s="30">
        <v>0.97760000000000002</v>
      </c>
      <c r="M173" s="30">
        <v>1.37E-2</v>
      </c>
      <c r="N173" s="30">
        <v>0.34770000000000001</v>
      </c>
      <c r="O173" s="30">
        <v>0</v>
      </c>
      <c r="P173" s="30">
        <v>0.11550000000000001</v>
      </c>
      <c r="Q173" s="29">
        <v>80.22</v>
      </c>
      <c r="R173" s="25">
        <v>58203.12</v>
      </c>
      <c r="S173" s="30">
        <v>8.2000000000000003E-2</v>
      </c>
      <c r="T173" s="30">
        <v>0.18029999999999999</v>
      </c>
      <c r="U173" s="30">
        <v>0.73770000000000002</v>
      </c>
      <c r="V173" s="26">
        <v>21.39</v>
      </c>
      <c r="W173" s="29">
        <v>11.5</v>
      </c>
      <c r="X173" s="25">
        <v>71914.09</v>
      </c>
      <c r="Y173" s="26">
        <v>166.29</v>
      </c>
      <c r="Z173" s="25">
        <v>107165.64</v>
      </c>
      <c r="AA173" s="30">
        <v>0.83440000000000003</v>
      </c>
      <c r="AB173" s="30">
        <v>4.7800000000000002E-2</v>
      </c>
      <c r="AC173" s="30">
        <v>0.1172</v>
      </c>
      <c r="AD173" s="30">
        <v>5.9999999999999995E-4</v>
      </c>
      <c r="AE173" s="30">
        <v>0.1661</v>
      </c>
      <c r="AF173" s="25">
        <v>107.17</v>
      </c>
      <c r="AG173" s="25">
        <v>2621.23</v>
      </c>
      <c r="AH173" s="25">
        <v>319.61</v>
      </c>
      <c r="AI173" s="25">
        <v>100842.85</v>
      </c>
      <c r="AJ173" s="28">
        <v>188</v>
      </c>
      <c r="AK173" s="33">
        <v>32784</v>
      </c>
      <c r="AL173" s="33">
        <v>48343</v>
      </c>
      <c r="AM173" s="26">
        <v>41.39</v>
      </c>
      <c r="AN173" s="26">
        <v>22.13</v>
      </c>
      <c r="AO173" s="26">
        <v>23.47</v>
      </c>
      <c r="AP173" s="26">
        <v>4.8</v>
      </c>
      <c r="AQ173" s="25">
        <v>1183.93</v>
      </c>
      <c r="AR173" s="27">
        <v>1.2343</v>
      </c>
      <c r="AS173" s="25">
        <v>1028.3</v>
      </c>
      <c r="AT173" s="25">
        <v>1832.55</v>
      </c>
      <c r="AU173" s="25">
        <v>4516.0600000000004</v>
      </c>
      <c r="AV173" s="25">
        <v>1045.56</v>
      </c>
      <c r="AW173" s="25">
        <v>234.95</v>
      </c>
      <c r="AX173" s="25">
        <v>8657.41</v>
      </c>
      <c r="AY173" s="25">
        <v>4351.38</v>
      </c>
      <c r="AZ173" s="30">
        <v>0.45200000000000001</v>
      </c>
      <c r="BA173" s="25">
        <v>4631.8</v>
      </c>
      <c r="BB173" s="30">
        <v>0.48110000000000003</v>
      </c>
      <c r="BC173" s="25">
        <v>643.70000000000005</v>
      </c>
      <c r="BD173" s="30">
        <v>6.6900000000000001E-2</v>
      </c>
      <c r="BE173" s="25">
        <v>9626.8700000000008</v>
      </c>
      <c r="BF173" s="25">
        <v>4856.01</v>
      </c>
      <c r="BG173" s="30">
        <v>1.6056999999999999</v>
      </c>
      <c r="BH173" s="30">
        <v>0.56299999999999994</v>
      </c>
      <c r="BI173" s="30">
        <v>0.21229999999999999</v>
      </c>
      <c r="BJ173" s="30">
        <v>0.17299999999999999</v>
      </c>
      <c r="BK173" s="30">
        <v>3.5999999999999997E-2</v>
      </c>
      <c r="BL173" s="30">
        <v>1.5699999999999999E-2</v>
      </c>
    </row>
    <row r="174" spans="1:64" ht="15" x14ac:dyDescent="0.25">
      <c r="A174" s="28" t="s">
        <v>437</v>
      </c>
      <c r="B174" s="28">
        <v>47936</v>
      </c>
      <c r="C174" s="28">
        <v>37</v>
      </c>
      <c r="D174" s="29">
        <v>48.29</v>
      </c>
      <c r="E174" s="29">
        <v>1786.65</v>
      </c>
      <c r="F174" s="29">
        <v>1817</v>
      </c>
      <c r="G174" s="30">
        <v>1.1599999999999999E-2</v>
      </c>
      <c r="H174" s="30">
        <v>0</v>
      </c>
      <c r="I174" s="30">
        <v>9.4999999999999998E-3</v>
      </c>
      <c r="J174" s="30">
        <v>0</v>
      </c>
      <c r="K174" s="30">
        <v>2.5000000000000001E-3</v>
      </c>
      <c r="L174" s="30">
        <v>0.95930000000000004</v>
      </c>
      <c r="M174" s="30">
        <v>1.7100000000000001E-2</v>
      </c>
      <c r="N174" s="30">
        <v>0.36599999999999999</v>
      </c>
      <c r="O174" s="30">
        <v>0</v>
      </c>
      <c r="P174" s="30">
        <v>0.14960000000000001</v>
      </c>
      <c r="Q174" s="29">
        <v>72</v>
      </c>
      <c r="R174" s="25">
        <v>49339.83</v>
      </c>
      <c r="S174" s="30">
        <v>0.3039</v>
      </c>
      <c r="T174" s="30">
        <v>0.14710000000000001</v>
      </c>
      <c r="U174" s="30">
        <v>0.54900000000000004</v>
      </c>
      <c r="V174" s="26">
        <v>20.29</v>
      </c>
      <c r="W174" s="29">
        <v>12.38</v>
      </c>
      <c r="X174" s="25">
        <v>71039.259999999995</v>
      </c>
      <c r="Y174" s="26">
        <v>138.1</v>
      </c>
      <c r="Z174" s="25">
        <v>107292.86</v>
      </c>
      <c r="AA174" s="30">
        <v>0.89139999999999997</v>
      </c>
      <c r="AB174" s="30">
        <v>7.3200000000000001E-2</v>
      </c>
      <c r="AC174" s="30">
        <v>3.4799999999999998E-2</v>
      </c>
      <c r="AD174" s="30">
        <v>5.0000000000000001E-4</v>
      </c>
      <c r="AE174" s="30">
        <v>0.1086</v>
      </c>
      <c r="AF174" s="25">
        <v>107.29</v>
      </c>
      <c r="AG174" s="25">
        <v>2361.96</v>
      </c>
      <c r="AH174" s="25">
        <v>334.24</v>
      </c>
      <c r="AI174" s="25">
        <v>96366.96</v>
      </c>
      <c r="AJ174" s="28">
        <v>160</v>
      </c>
      <c r="AK174" s="33">
        <v>31001</v>
      </c>
      <c r="AL174" s="33">
        <v>50447</v>
      </c>
      <c r="AM174" s="26">
        <v>22.4</v>
      </c>
      <c r="AN174" s="26">
        <v>22</v>
      </c>
      <c r="AO174" s="26">
        <v>22</v>
      </c>
      <c r="AP174" s="26">
        <v>4.4000000000000004</v>
      </c>
      <c r="AQ174" s="25">
        <v>0</v>
      </c>
      <c r="AR174" s="27">
        <v>0.61399999999999999</v>
      </c>
      <c r="AS174" s="25">
        <v>1028.1199999999999</v>
      </c>
      <c r="AT174" s="25">
        <v>1962.39</v>
      </c>
      <c r="AU174" s="25">
        <v>4455.47</v>
      </c>
      <c r="AV174" s="25">
        <v>635.48</v>
      </c>
      <c r="AW174" s="25">
        <v>190.24</v>
      </c>
      <c r="AX174" s="25">
        <v>8271.7000000000007</v>
      </c>
      <c r="AY174" s="25">
        <v>4801.74</v>
      </c>
      <c r="AZ174" s="30">
        <v>0.5958</v>
      </c>
      <c r="BA174" s="25">
        <v>2270.86</v>
      </c>
      <c r="BB174" s="30">
        <v>0.28179999999999999</v>
      </c>
      <c r="BC174" s="25">
        <v>986.37</v>
      </c>
      <c r="BD174" s="30">
        <v>0.12239999999999999</v>
      </c>
      <c r="BE174" s="25">
        <v>8058.98</v>
      </c>
      <c r="BF174" s="25">
        <v>5180.9399999999996</v>
      </c>
      <c r="BG174" s="30">
        <v>1.4581999999999999</v>
      </c>
      <c r="BH174" s="30">
        <v>0.56299999999999994</v>
      </c>
      <c r="BI174" s="30">
        <v>0.223</v>
      </c>
      <c r="BJ174" s="30">
        <v>0.14979999999999999</v>
      </c>
      <c r="BK174" s="30">
        <v>4.5499999999999999E-2</v>
      </c>
      <c r="BL174" s="30">
        <v>1.8800000000000001E-2</v>
      </c>
    </row>
    <row r="175" spans="1:64" ht="15" x14ac:dyDescent="0.25">
      <c r="A175" s="28" t="s">
        <v>438</v>
      </c>
      <c r="B175" s="28">
        <v>49775</v>
      </c>
      <c r="C175" s="28">
        <v>56</v>
      </c>
      <c r="D175" s="29">
        <v>7.78</v>
      </c>
      <c r="E175" s="29">
        <v>435.5</v>
      </c>
      <c r="F175" s="29">
        <v>623</v>
      </c>
      <c r="G175" s="30">
        <v>0</v>
      </c>
      <c r="H175" s="30">
        <v>0</v>
      </c>
      <c r="I175" s="30">
        <v>1.6000000000000001E-3</v>
      </c>
      <c r="J175" s="30">
        <v>1.4E-3</v>
      </c>
      <c r="K175" s="30">
        <v>6.4000000000000003E-3</v>
      </c>
      <c r="L175" s="30">
        <v>0.9698</v>
      </c>
      <c r="M175" s="30">
        <v>2.0799999999999999E-2</v>
      </c>
      <c r="N175" s="30">
        <v>0.39650000000000002</v>
      </c>
      <c r="O175" s="30">
        <v>0</v>
      </c>
      <c r="P175" s="30">
        <v>0.14149999999999999</v>
      </c>
      <c r="Q175" s="29">
        <v>25.92</v>
      </c>
      <c r="R175" s="25">
        <v>43885.85</v>
      </c>
      <c r="S175" s="30">
        <v>0.35899999999999999</v>
      </c>
      <c r="T175" s="30">
        <v>0.23080000000000001</v>
      </c>
      <c r="U175" s="30">
        <v>0.4103</v>
      </c>
      <c r="V175" s="26">
        <v>18.71</v>
      </c>
      <c r="W175" s="29">
        <v>5.14</v>
      </c>
      <c r="X175" s="25">
        <v>70428.600000000006</v>
      </c>
      <c r="Y175" s="26">
        <v>80.599999999999994</v>
      </c>
      <c r="Z175" s="25">
        <v>93967.97</v>
      </c>
      <c r="AA175" s="30">
        <v>0.87450000000000006</v>
      </c>
      <c r="AB175" s="30">
        <v>1.78E-2</v>
      </c>
      <c r="AC175" s="30">
        <v>0.107</v>
      </c>
      <c r="AD175" s="30">
        <v>6.9999999999999999E-4</v>
      </c>
      <c r="AE175" s="30">
        <v>0.1285</v>
      </c>
      <c r="AF175" s="25">
        <v>93.97</v>
      </c>
      <c r="AG175" s="25">
        <v>2573.44</v>
      </c>
      <c r="AH175" s="25">
        <v>414.44</v>
      </c>
      <c r="AI175" s="25">
        <v>64526.62</v>
      </c>
      <c r="AJ175" s="28">
        <v>29</v>
      </c>
      <c r="AK175" s="33">
        <v>30776</v>
      </c>
      <c r="AL175" s="33">
        <v>40120</v>
      </c>
      <c r="AM175" s="26">
        <v>32.729999999999997</v>
      </c>
      <c r="AN175" s="26">
        <v>26.72</v>
      </c>
      <c r="AO175" s="26">
        <v>27.77</v>
      </c>
      <c r="AP175" s="26">
        <v>6.6</v>
      </c>
      <c r="AQ175" s="25">
        <v>635.19000000000005</v>
      </c>
      <c r="AR175" s="27">
        <v>1.2190000000000001</v>
      </c>
      <c r="AS175" s="25">
        <v>1293.8699999999999</v>
      </c>
      <c r="AT175" s="25">
        <v>1776.89</v>
      </c>
      <c r="AU175" s="25">
        <v>3910.4</v>
      </c>
      <c r="AV175" s="25">
        <v>1042.43</v>
      </c>
      <c r="AW175" s="25">
        <v>220.99</v>
      </c>
      <c r="AX175" s="25">
        <v>8244.58</v>
      </c>
      <c r="AY175" s="25">
        <v>3825.71</v>
      </c>
      <c r="AZ175" s="30">
        <v>0.45829999999999999</v>
      </c>
      <c r="BA175" s="25">
        <v>3699.06</v>
      </c>
      <c r="BB175" s="30">
        <v>0.44309999999999999</v>
      </c>
      <c r="BC175" s="25">
        <v>823.6</v>
      </c>
      <c r="BD175" s="30">
        <v>9.8699999999999996E-2</v>
      </c>
      <c r="BE175" s="25">
        <v>8348.3700000000008</v>
      </c>
      <c r="BF175" s="25">
        <v>8209.4599999999991</v>
      </c>
      <c r="BG175" s="30">
        <v>3.3437999999999999</v>
      </c>
      <c r="BH175" s="30">
        <v>0.59370000000000001</v>
      </c>
      <c r="BI175" s="30">
        <v>0.1953</v>
      </c>
      <c r="BJ175" s="30">
        <v>0.14460000000000001</v>
      </c>
      <c r="BK175" s="30">
        <v>4.9299999999999997E-2</v>
      </c>
      <c r="BL175" s="30">
        <v>1.7100000000000001E-2</v>
      </c>
    </row>
    <row r="176" spans="1:64" ht="15" x14ac:dyDescent="0.25">
      <c r="A176" s="28" t="s">
        <v>439</v>
      </c>
      <c r="B176" s="28">
        <v>49841</v>
      </c>
      <c r="C176" s="28">
        <v>65</v>
      </c>
      <c r="D176" s="29">
        <v>27.5</v>
      </c>
      <c r="E176" s="29">
        <v>1787.77</v>
      </c>
      <c r="F176" s="29">
        <v>1753</v>
      </c>
      <c r="G176" s="30">
        <v>2.8999999999999998E-3</v>
      </c>
      <c r="H176" s="30">
        <v>0</v>
      </c>
      <c r="I176" s="30">
        <v>2.7000000000000001E-3</v>
      </c>
      <c r="J176" s="30">
        <v>5.9999999999999995E-4</v>
      </c>
      <c r="K176" s="30">
        <v>4.4999999999999997E-3</v>
      </c>
      <c r="L176" s="30">
        <v>0.9819</v>
      </c>
      <c r="M176" s="30">
        <v>7.4000000000000003E-3</v>
      </c>
      <c r="N176" s="30">
        <v>0.56850000000000001</v>
      </c>
      <c r="O176" s="30">
        <v>0</v>
      </c>
      <c r="P176" s="30">
        <v>0.17519999999999999</v>
      </c>
      <c r="Q176" s="29">
        <v>84.56</v>
      </c>
      <c r="R176" s="25">
        <v>52569.85</v>
      </c>
      <c r="S176" s="30">
        <v>0.12039999999999999</v>
      </c>
      <c r="T176" s="30">
        <v>0.25</v>
      </c>
      <c r="U176" s="30">
        <v>0.62960000000000005</v>
      </c>
      <c r="V176" s="26">
        <v>17.079999999999998</v>
      </c>
      <c r="W176" s="29">
        <v>12</v>
      </c>
      <c r="X176" s="25">
        <v>75148</v>
      </c>
      <c r="Y176" s="26">
        <v>141.02000000000001</v>
      </c>
      <c r="Z176" s="25">
        <v>108855.95</v>
      </c>
      <c r="AA176" s="30">
        <v>0.79959999999999998</v>
      </c>
      <c r="AB176" s="30">
        <v>0.17169999999999999</v>
      </c>
      <c r="AC176" s="30">
        <v>2.7199999999999998E-2</v>
      </c>
      <c r="AD176" s="30">
        <v>1.5E-3</v>
      </c>
      <c r="AE176" s="30">
        <v>0.2029</v>
      </c>
      <c r="AF176" s="25">
        <v>108.86</v>
      </c>
      <c r="AG176" s="25">
        <v>3448.16</v>
      </c>
      <c r="AH176" s="25">
        <v>483.06</v>
      </c>
      <c r="AI176" s="25">
        <v>110631.92</v>
      </c>
      <c r="AJ176" s="28">
        <v>238</v>
      </c>
      <c r="AK176" s="33">
        <v>27770</v>
      </c>
      <c r="AL176" s="33">
        <v>37880</v>
      </c>
      <c r="AM176" s="26">
        <v>47.4</v>
      </c>
      <c r="AN176" s="26">
        <v>30.86</v>
      </c>
      <c r="AO176" s="26">
        <v>32.869999999999997</v>
      </c>
      <c r="AP176" s="26">
        <v>4.5999999999999996</v>
      </c>
      <c r="AQ176" s="25">
        <v>0</v>
      </c>
      <c r="AR176" s="27">
        <v>1.0308999999999999</v>
      </c>
      <c r="AS176" s="25">
        <v>1209.24</v>
      </c>
      <c r="AT176" s="25">
        <v>1807.82</v>
      </c>
      <c r="AU176" s="25">
        <v>4797.18</v>
      </c>
      <c r="AV176" s="25">
        <v>921.02</v>
      </c>
      <c r="AW176" s="25">
        <v>202.52</v>
      </c>
      <c r="AX176" s="25">
        <v>8937.7999999999993</v>
      </c>
      <c r="AY176" s="25">
        <v>5057.28</v>
      </c>
      <c r="AZ176" s="30">
        <v>0.54520000000000002</v>
      </c>
      <c r="BA176" s="25">
        <v>3424.41</v>
      </c>
      <c r="BB176" s="30">
        <v>0.36919999999999997</v>
      </c>
      <c r="BC176" s="25">
        <v>794.46</v>
      </c>
      <c r="BD176" s="30">
        <v>8.5599999999999996E-2</v>
      </c>
      <c r="BE176" s="25">
        <v>9276.14</v>
      </c>
      <c r="BF176" s="25">
        <v>4401.53</v>
      </c>
      <c r="BG176" s="30">
        <v>1.6258999999999999</v>
      </c>
      <c r="BH176" s="30">
        <v>0.54079999999999995</v>
      </c>
      <c r="BI176" s="30">
        <v>0.25600000000000001</v>
      </c>
      <c r="BJ176" s="30">
        <v>0.15959999999999999</v>
      </c>
      <c r="BK176" s="30">
        <v>2.98E-2</v>
      </c>
      <c r="BL176" s="30">
        <v>1.38E-2</v>
      </c>
    </row>
    <row r="177" spans="1:64" ht="15" x14ac:dyDescent="0.25">
      <c r="A177" s="28" t="s">
        <v>440</v>
      </c>
      <c r="B177" s="28">
        <v>45369</v>
      </c>
      <c r="C177" s="28">
        <v>2</v>
      </c>
      <c r="D177" s="29">
        <v>207.19</v>
      </c>
      <c r="E177" s="29">
        <v>414.37</v>
      </c>
      <c r="F177" s="29">
        <v>526</v>
      </c>
      <c r="G177" s="30">
        <v>1.9E-3</v>
      </c>
      <c r="H177" s="30">
        <v>0</v>
      </c>
      <c r="I177" s="30">
        <v>0.03</v>
      </c>
      <c r="J177" s="30">
        <v>0</v>
      </c>
      <c r="K177" s="30">
        <v>3.9600000000000003E-2</v>
      </c>
      <c r="L177" s="30">
        <v>0.8871</v>
      </c>
      <c r="M177" s="30">
        <v>4.1399999999999999E-2</v>
      </c>
      <c r="N177" s="30">
        <v>7.6E-3</v>
      </c>
      <c r="O177" s="30">
        <v>0</v>
      </c>
      <c r="P177" s="30">
        <v>8.9099999999999999E-2</v>
      </c>
      <c r="Q177" s="29">
        <v>27.38</v>
      </c>
      <c r="R177" s="25">
        <v>52849.67</v>
      </c>
      <c r="S177" s="30">
        <v>0.30299999999999999</v>
      </c>
      <c r="T177" s="30">
        <v>9.0899999999999995E-2</v>
      </c>
      <c r="U177" s="30">
        <v>0.60609999999999997</v>
      </c>
      <c r="V177" s="26">
        <v>17.309999999999999</v>
      </c>
      <c r="W177" s="29">
        <v>4.0999999999999996</v>
      </c>
      <c r="X177" s="25">
        <v>71339.59</v>
      </c>
      <c r="Y177" s="26">
        <v>99.1</v>
      </c>
      <c r="Z177" s="25">
        <v>155444.41</v>
      </c>
      <c r="AA177" s="30">
        <v>0.74809999999999999</v>
      </c>
      <c r="AB177" s="30">
        <v>0.2044</v>
      </c>
      <c r="AC177" s="30">
        <v>4.7100000000000003E-2</v>
      </c>
      <c r="AD177" s="30">
        <v>5.0000000000000001E-4</v>
      </c>
      <c r="AE177" s="30">
        <v>0.25219999999999998</v>
      </c>
      <c r="AF177" s="25">
        <v>155.44</v>
      </c>
      <c r="AG177" s="25">
        <v>6928.52</v>
      </c>
      <c r="AH177" s="25">
        <v>762.41</v>
      </c>
      <c r="AI177" s="25">
        <v>122379.06</v>
      </c>
      <c r="AJ177" s="28">
        <v>302</v>
      </c>
      <c r="AK177" s="33">
        <v>27301</v>
      </c>
      <c r="AL177" s="33">
        <v>36776</v>
      </c>
      <c r="AM177" s="26">
        <v>83.42</v>
      </c>
      <c r="AN177" s="26">
        <v>40.61</v>
      </c>
      <c r="AO177" s="26">
        <v>50.03</v>
      </c>
      <c r="AP177" s="26">
        <v>5.24</v>
      </c>
      <c r="AQ177" s="25">
        <v>0</v>
      </c>
      <c r="AR177" s="27">
        <v>1.6221000000000001</v>
      </c>
      <c r="AS177" s="25">
        <v>1518.44</v>
      </c>
      <c r="AT177" s="25">
        <v>1301.8599999999999</v>
      </c>
      <c r="AU177" s="25">
        <v>5678.19</v>
      </c>
      <c r="AV177" s="25">
        <v>779.84</v>
      </c>
      <c r="AW177" s="25">
        <v>40.6</v>
      </c>
      <c r="AX177" s="25">
        <v>9318.93</v>
      </c>
      <c r="AY177" s="25">
        <v>3129.71</v>
      </c>
      <c r="AZ177" s="30">
        <v>0.33250000000000002</v>
      </c>
      <c r="BA177" s="25">
        <v>6222.39</v>
      </c>
      <c r="BB177" s="30">
        <v>0.66110000000000002</v>
      </c>
      <c r="BC177" s="25">
        <v>60.05</v>
      </c>
      <c r="BD177" s="30">
        <v>6.4000000000000003E-3</v>
      </c>
      <c r="BE177" s="25">
        <v>9412.16</v>
      </c>
      <c r="BF177" s="25">
        <v>4283.09</v>
      </c>
      <c r="BG177" s="30">
        <v>1.3712</v>
      </c>
      <c r="BH177" s="30">
        <v>0.52159999999999995</v>
      </c>
      <c r="BI177" s="30">
        <v>0.21049999999999999</v>
      </c>
      <c r="BJ177" s="30">
        <v>0.23630000000000001</v>
      </c>
      <c r="BK177" s="30">
        <v>1.67E-2</v>
      </c>
      <c r="BL177" s="30">
        <v>1.4800000000000001E-2</v>
      </c>
    </row>
    <row r="178" spans="1:64" ht="15" x14ac:dyDescent="0.25">
      <c r="A178" s="28" t="s">
        <v>441</v>
      </c>
      <c r="B178" s="28">
        <v>43976</v>
      </c>
      <c r="C178" s="28">
        <v>4</v>
      </c>
      <c r="D178" s="29">
        <v>441.3</v>
      </c>
      <c r="E178" s="29">
        <v>1765.19</v>
      </c>
      <c r="F178" s="29">
        <v>1703</v>
      </c>
      <c r="G178" s="30">
        <v>2.6499999999999999E-2</v>
      </c>
      <c r="H178" s="30">
        <v>0</v>
      </c>
      <c r="I178" s="30">
        <v>3.4000000000000002E-2</v>
      </c>
      <c r="J178" s="30">
        <v>1.1999999999999999E-3</v>
      </c>
      <c r="K178" s="30">
        <v>4.2799999999999998E-2</v>
      </c>
      <c r="L178" s="30">
        <v>0.86890000000000001</v>
      </c>
      <c r="M178" s="30">
        <v>2.6599999999999999E-2</v>
      </c>
      <c r="N178" s="30">
        <v>0.26190000000000002</v>
      </c>
      <c r="O178" s="30">
        <v>0.04</v>
      </c>
      <c r="P178" s="30">
        <v>0.11409999999999999</v>
      </c>
      <c r="Q178" s="29">
        <v>66.72</v>
      </c>
      <c r="R178" s="25">
        <v>64706.19</v>
      </c>
      <c r="S178" s="30">
        <v>0.12280000000000001</v>
      </c>
      <c r="T178" s="30">
        <v>0.20180000000000001</v>
      </c>
      <c r="U178" s="30">
        <v>0.6754</v>
      </c>
      <c r="V178" s="26">
        <v>21.66</v>
      </c>
      <c r="W178" s="29">
        <v>14.33</v>
      </c>
      <c r="X178" s="25">
        <v>85012.64</v>
      </c>
      <c r="Y178" s="26">
        <v>120.79</v>
      </c>
      <c r="Z178" s="25">
        <v>203977.88</v>
      </c>
      <c r="AA178" s="30">
        <v>0.8498</v>
      </c>
      <c r="AB178" s="30">
        <v>0.13950000000000001</v>
      </c>
      <c r="AC178" s="30">
        <v>9.9000000000000008E-3</v>
      </c>
      <c r="AD178" s="30">
        <v>6.9999999999999999E-4</v>
      </c>
      <c r="AE178" s="30">
        <v>0.1502</v>
      </c>
      <c r="AF178" s="25">
        <v>203.98</v>
      </c>
      <c r="AG178" s="25">
        <v>10797.3</v>
      </c>
      <c r="AH178" s="25">
        <v>1609</v>
      </c>
      <c r="AI178" s="25">
        <v>231430.79</v>
      </c>
      <c r="AJ178" s="28">
        <v>565</v>
      </c>
      <c r="AK178" s="33">
        <v>36144</v>
      </c>
      <c r="AL178" s="33">
        <v>53463</v>
      </c>
      <c r="AM178" s="26">
        <v>92.97</v>
      </c>
      <c r="AN178" s="26">
        <v>51.9</v>
      </c>
      <c r="AO178" s="26">
        <v>56.2</v>
      </c>
      <c r="AP178" s="26">
        <v>4.57</v>
      </c>
      <c r="AQ178" s="25">
        <v>0</v>
      </c>
      <c r="AR178" s="27">
        <v>1.1621999999999999</v>
      </c>
      <c r="AS178" s="25">
        <v>1609.35</v>
      </c>
      <c r="AT178" s="25">
        <v>1613.35</v>
      </c>
      <c r="AU178" s="25">
        <v>6421.53</v>
      </c>
      <c r="AV178" s="25">
        <v>1488.58</v>
      </c>
      <c r="AW178" s="25">
        <v>338.15</v>
      </c>
      <c r="AX178" s="25">
        <v>11470.97</v>
      </c>
      <c r="AY178" s="25">
        <v>2626.58</v>
      </c>
      <c r="AZ178" s="30">
        <v>0.21179999999999999</v>
      </c>
      <c r="BA178" s="25">
        <v>9199.2900000000009</v>
      </c>
      <c r="BB178" s="30">
        <v>0.74199999999999999</v>
      </c>
      <c r="BC178" s="25">
        <v>572.6</v>
      </c>
      <c r="BD178" s="30">
        <v>4.6199999999999998E-2</v>
      </c>
      <c r="BE178" s="25">
        <v>12398.47</v>
      </c>
      <c r="BF178" s="25">
        <v>964.01</v>
      </c>
      <c r="BG178" s="30">
        <v>0.1207</v>
      </c>
      <c r="BH178" s="30">
        <v>0.62090000000000001</v>
      </c>
      <c r="BI178" s="30">
        <v>0.21959999999999999</v>
      </c>
      <c r="BJ178" s="30">
        <v>0.1187</v>
      </c>
      <c r="BK178" s="30">
        <v>1.77E-2</v>
      </c>
      <c r="BL178" s="30">
        <v>2.3099999999999999E-2</v>
      </c>
    </row>
    <row r="179" spans="1:64" ht="15" x14ac:dyDescent="0.25">
      <c r="A179" s="28" t="s">
        <v>442</v>
      </c>
      <c r="B179" s="28">
        <v>47068</v>
      </c>
      <c r="C179" s="28">
        <v>56</v>
      </c>
      <c r="D179" s="29">
        <v>8.4</v>
      </c>
      <c r="E179" s="29">
        <v>470.24</v>
      </c>
      <c r="F179" s="29">
        <v>447</v>
      </c>
      <c r="G179" s="30">
        <v>5.4000000000000003E-3</v>
      </c>
      <c r="H179" s="30">
        <v>0</v>
      </c>
      <c r="I179" s="30">
        <v>2.2000000000000001E-3</v>
      </c>
      <c r="J179" s="30">
        <v>0</v>
      </c>
      <c r="K179" s="30">
        <v>0.13320000000000001</v>
      </c>
      <c r="L179" s="30">
        <v>0.85299999999999998</v>
      </c>
      <c r="M179" s="30">
        <v>6.1999999999999998E-3</v>
      </c>
      <c r="N179" s="30">
        <v>0.4148</v>
      </c>
      <c r="O179" s="30">
        <v>0</v>
      </c>
      <c r="P179" s="30">
        <v>0.1855</v>
      </c>
      <c r="Q179" s="29">
        <v>30.74</v>
      </c>
      <c r="R179" s="25">
        <v>46905.120000000003</v>
      </c>
      <c r="S179" s="30">
        <v>0.2432</v>
      </c>
      <c r="T179" s="30">
        <v>0.35139999999999999</v>
      </c>
      <c r="U179" s="30">
        <v>0.40539999999999998</v>
      </c>
      <c r="V179" s="26">
        <v>10.77</v>
      </c>
      <c r="W179" s="29">
        <v>5.61</v>
      </c>
      <c r="X179" s="25">
        <v>55295.37</v>
      </c>
      <c r="Y179" s="26">
        <v>79.97</v>
      </c>
      <c r="Z179" s="25">
        <v>84787.07</v>
      </c>
      <c r="AA179" s="30">
        <v>0.84519999999999995</v>
      </c>
      <c r="AB179" s="30">
        <v>0.1041</v>
      </c>
      <c r="AC179" s="30">
        <v>4.99E-2</v>
      </c>
      <c r="AD179" s="30">
        <v>8.0000000000000004E-4</v>
      </c>
      <c r="AE179" s="30">
        <v>0.15559999999999999</v>
      </c>
      <c r="AF179" s="25">
        <v>84.79</v>
      </c>
      <c r="AG179" s="25">
        <v>2612.77</v>
      </c>
      <c r="AH179" s="25">
        <v>410.29</v>
      </c>
      <c r="AI179" s="25">
        <v>83973.82</v>
      </c>
      <c r="AJ179" s="28">
        <v>86</v>
      </c>
      <c r="AK179" s="33">
        <v>26779</v>
      </c>
      <c r="AL179" s="33">
        <v>35844</v>
      </c>
      <c r="AM179" s="26">
        <v>50.7</v>
      </c>
      <c r="AN179" s="26">
        <v>29.5</v>
      </c>
      <c r="AO179" s="26">
        <v>31.82</v>
      </c>
      <c r="AP179" s="26">
        <v>4.5</v>
      </c>
      <c r="AQ179" s="25">
        <v>747.08</v>
      </c>
      <c r="AR179" s="27">
        <v>1.6959</v>
      </c>
      <c r="AS179" s="25">
        <v>1298.95</v>
      </c>
      <c r="AT179" s="25">
        <v>1527.56</v>
      </c>
      <c r="AU179" s="25">
        <v>6130.63</v>
      </c>
      <c r="AV179" s="25">
        <v>1310.21</v>
      </c>
      <c r="AW179" s="25">
        <v>96.61</v>
      </c>
      <c r="AX179" s="25">
        <v>10363.959999999999</v>
      </c>
      <c r="AY179" s="25">
        <v>5804.05</v>
      </c>
      <c r="AZ179" s="30">
        <v>0.55910000000000004</v>
      </c>
      <c r="BA179" s="25">
        <v>3839.73</v>
      </c>
      <c r="BB179" s="30">
        <v>0.36990000000000001</v>
      </c>
      <c r="BC179" s="25">
        <v>736.51</v>
      </c>
      <c r="BD179" s="30">
        <v>7.0999999999999994E-2</v>
      </c>
      <c r="BE179" s="25">
        <v>10380.280000000001</v>
      </c>
      <c r="BF179" s="25">
        <v>4202.72</v>
      </c>
      <c r="BG179" s="30">
        <v>2.3130999999999999</v>
      </c>
      <c r="BH179" s="30">
        <v>0.53779999999999994</v>
      </c>
      <c r="BI179" s="30">
        <v>0.20619999999999999</v>
      </c>
      <c r="BJ179" s="30">
        <v>0.217</v>
      </c>
      <c r="BK179" s="30">
        <v>2.5499999999999998E-2</v>
      </c>
      <c r="BL179" s="30">
        <v>1.35E-2</v>
      </c>
    </row>
    <row r="180" spans="1:64" ht="15" x14ac:dyDescent="0.25">
      <c r="A180" s="28" t="s">
        <v>443</v>
      </c>
      <c r="B180" s="28">
        <v>46045</v>
      </c>
      <c r="C180" s="28">
        <v>57</v>
      </c>
      <c r="D180" s="29">
        <v>14.88</v>
      </c>
      <c r="E180" s="29">
        <v>848.35</v>
      </c>
      <c r="F180" s="29">
        <v>944</v>
      </c>
      <c r="G180" s="30">
        <v>4.1999999999999997E-3</v>
      </c>
      <c r="H180" s="30">
        <v>0</v>
      </c>
      <c r="I180" s="30">
        <v>1.1000000000000001E-3</v>
      </c>
      <c r="J180" s="30">
        <v>0</v>
      </c>
      <c r="K180" s="30">
        <v>1.01E-2</v>
      </c>
      <c r="L180" s="30">
        <v>0.96660000000000001</v>
      </c>
      <c r="M180" s="30">
        <v>1.7999999999999999E-2</v>
      </c>
      <c r="N180" s="30">
        <v>0.33929999999999999</v>
      </c>
      <c r="O180" s="30">
        <v>0</v>
      </c>
      <c r="P180" s="30">
        <v>0.1331</v>
      </c>
      <c r="Q180" s="29">
        <v>48.01</v>
      </c>
      <c r="R180" s="25">
        <v>48332.52</v>
      </c>
      <c r="S180" s="30">
        <v>0.23730000000000001</v>
      </c>
      <c r="T180" s="30">
        <v>0.18640000000000001</v>
      </c>
      <c r="U180" s="30">
        <v>0.57630000000000003</v>
      </c>
      <c r="V180" s="26">
        <v>16.559999999999999</v>
      </c>
      <c r="W180" s="29">
        <v>9.75</v>
      </c>
      <c r="X180" s="25">
        <v>62746.97</v>
      </c>
      <c r="Y180" s="26">
        <v>84.65</v>
      </c>
      <c r="Z180" s="25">
        <v>111675.3</v>
      </c>
      <c r="AA180" s="30">
        <v>0.94920000000000004</v>
      </c>
      <c r="AB180" s="30">
        <v>2.52E-2</v>
      </c>
      <c r="AC180" s="30">
        <v>2.4199999999999999E-2</v>
      </c>
      <c r="AD180" s="30">
        <v>1.4E-3</v>
      </c>
      <c r="AE180" s="30">
        <v>5.0799999999999998E-2</v>
      </c>
      <c r="AF180" s="25">
        <v>111.68</v>
      </c>
      <c r="AG180" s="25">
        <v>2506.69</v>
      </c>
      <c r="AH180" s="25">
        <v>444.52</v>
      </c>
      <c r="AI180" s="25">
        <v>101636.98</v>
      </c>
      <c r="AJ180" s="28">
        <v>193</v>
      </c>
      <c r="AK180" s="33">
        <v>34657</v>
      </c>
      <c r="AL180" s="33">
        <v>44131</v>
      </c>
      <c r="AM180" s="26">
        <v>35</v>
      </c>
      <c r="AN180" s="26">
        <v>22.1</v>
      </c>
      <c r="AO180" s="26">
        <v>22.77</v>
      </c>
      <c r="AP180" s="26">
        <v>3.8</v>
      </c>
      <c r="AQ180" s="25">
        <v>0</v>
      </c>
      <c r="AR180" s="27">
        <v>0.77729999999999999</v>
      </c>
      <c r="AS180" s="25">
        <v>1219.48</v>
      </c>
      <c r="AT180" s="25">
        <v>1880.01</v>
      </c>
      <c r="AU180" s="25">
        <v>4249.1899999999996</v>
      </c>
      <c r="AV180" s="25">
        <v>924.45</v>
      </c>
      <c r="AW180" s="25">
        <v>85.39</v>
      </c>
      <c r="AX180" s="25">
        <v>8358.52</v>
      </c>
      <c r="AY180" s="25">
        <v>4851.93</v>
      </c>
      <c r="AZ180" s="30">
        <v>0.57599999999999996</v>
      </c>
      <c r="BA180" s="25">
        <v>2913.28</v>
      </c>
      <c r="BB180" s="30">
        <v>0.34589999999999999</v>
      </c>
      <c r="BC180" s="25">
        <v>657.7</v>
      </c>
      <c r="BD180" s="30">
        <v>7.8100000000000003E-2</v>
      </c>
      <c r="BE180" s="25">
        <v>8422.92</v>
      </c>
      <c r="BF180" s="25">
        <v>5335.2</v>
      </c>
      <c r="BG180" s="30">
        <v>2.0446</v>
      </c>
      <c r="BH180" s="30">
        <v>0.54259999999999997</v>
      </c>
      <c r="BI180" s="30">
        <v>0.24030000000000001</v>
      </c>
      <c r="BJ180" s="30">
        <v>0.12189999999999999</v>
      </c>
      <c r="BK180" s="30">
        <v>2.8400000000000002E-2</v>
      </c>
      <c r="BL180" s="30">
        <v>6.6799999999999998E-2</v>
      </c>
    </row>
    <row r="181" spans="1:64" ht="15" x14ac:dyDescent="0.25">
      <c r="A181" s="28" t="s">
        <v>444</v>
      </c>
      <c r="B181" s="28">
        <v>45914</v>
      </c>
      <c r="C181" s="28">
        <v>207</v>
      </c>
      <c r="D181" s="29">
        <v>6.12</v>
      </c>
      <c r="E181" s="29">
        <v>1267.1600000000001</v>
      </c>
      <c r="F181" s="29">
        <v>1058</v>
      </c>
      <c r="G181" s="30">
        <v>8.9999999999999998E-4</v>
      </c>
      <c r="H181" s="30">
        <v>0</v>
      </c>
      <c r="I181" s="30">
        <v>2.8299999999999999E-2</v>
      </c>
      <c r="J181" s="30">
        <v>1E-3</v>
      </c>
      <c r="K181" s="30">
        <v>8.3000000000000001E-3</v>
      </c>
      <c r="L181" s="30">
        <v>0.9194</v>
      </c>
      <c r="M181" s="30">
        <v>4.2099999999999999E-2</v>
      </c>
      <c r="N181" s="30">
        <v>0.64429999999999998</v>
      </c>
      <c r="O181" s="30">
        <v>0</v>
      </c>
      <c r="P181" s="30">
        <v>0.16059999999999999</v>
      </c>
      <c r="Q181" s="29">
        <v>44.17</v>
      </c>
      <c r="R181" s="25">
        <v>46280.11</v>
      </c>
      <c r="S181" s="30">
        <v>0.42670000000000002</v>
      </c>
      <c r="T181" s="30">
        <v>0.1867</v>
      </c>
      <c r="U181" s="30">
        <v>0.38669999999999999</v>
      </c>
      <c r="V181" s="26">
        <v>19.239999999999998</v>
      </c>
      <c r="W181" s="29">
        <v>20</v>
      </c>
      <c r="X181" s="25">
        <v>45015.9</v>
      </c>
      <c r="Y181" s="26">
        <v>61</v>
      </c>
      <c r="Z181" s="25">
        <v>107562.44</v>
      </c>
      <c r="AA181" s="30">
        <v>0.78149999999999997</v>
      </c>
      <c r="AB181" s="30">
        <v>8.6800000000000002E-2</v>
      </c>
      <c r="AC181" s="30">
        <v>0.12970000000000001</v>
      </c>
      <c r="AD181" s="30">
        <v>2E-3</v>
      </c>
      <c r="AE181" s="30">
        <v>0.2185</v>
      </c>
      <c r="AF181" s="25">
        <v>107.56</v>
      </c>
      <c r="AG181" s="25">
        <v>2478.19</v>
      </c>
      <c r="AH181" s="25">
        <v>324.72000000000003</v>
      </c>
      <c r="AI181" s="25">
        <v>94639.49</v>
      </c>
      <c r="AJ181" s="28">
        <v>150</v>
      </c>
      <c r="AK181" s="33">
        <v>26998</v>
      </c>
      <c r="AL181" s="33">
        <v>38636</v>
      </c>
      <c r="AM181" s="26">
        <v>28.8</v>
      </c>
      <c r="AN181" s="26">
        <v>22.07</v>
      </c>
      <c r="AO181" s="26">
        <v>23.02</v>
      </c>
      <c r="AP181" s="26">
        <v>0</v>
      </c>
      <c r="AQ181" s="25">
        <v>0</v>
      </c>
      <c r="AR181" s="27">
        <v>0.87070000000000003</v>
      </c>
      <c r="AS181" s="25">
        <v>1765.4</v>
      </c>
      <c r="AT181" s="25">
        <v>2585.27</v>
      </c>
      <c r="AU181" s="25">
        <v>6203.82</v>
      </c>
      <c r="AV181" s="25">
        <v>849.4</v>
      </c>
      <c r="AW181" s="25">
        <v>106.86</v>
      </c>
      <c r="AX181" s="25">
        <v>11510.74</v>
      </c>
      <c r="AY181" s="25">
        <v>7204.7</v>
      </c>
      <c r="AZ181" s="30">
        <v>0.57020000000000004</v>
      </c>
      <c r="BA181" s="25">
        <v>2990.48</v>
      </c>
      <c r="BB181" s="30">
        <v>0.23669999999999999</v>
      </c>
      <c r="BC181" s="25">
        <v>2440.3000000000002</v>
      </c>
      <c r="BD181" s="30">
        <v>0.19309999999999999</v>
      </c>
      <c r="BE181" s="25">
        <v>12635.48</v>
      </c>
      <c r="BF181" s="25">
        <v>5469.75</v>
      </c>
      <c r="BG181" s="30">
        <v>2.3161999999999998</v>
      </c>
      <c r="BH181" s="30">
        <v>0.48699999999999999</v>
      </c>
      <c r="BI181" s="30">
        <v>0.25180000000000002</v>
      </c>
      <c r="BJ181" s="30">
        <v>0.21590000000000001</v>
      </c>
      <c r="BK181" s="30">
        <v>2.7699999999999999E-2</v>
      </c>
      <c r="BL181" s="30">
        <v>1.7500000000000002E-2</v>
      </c>
    </row>
    <row r="182" spans="1:64" ht="15" x14ac:dyDescent="0.25">
      <c r="A182" s="28" t="s">
        <v>445</v>
      </c>
      <c r="B182" s="28">
        <v>46334</v>
      </c>
      <c r="C182" s="28">
        <v>64</v>
      </c>
      <c r="D182" s="29">
        <v>17.190000000000001</v>
      </c>
      <c r="E182" s="29">
        <v>1100.01</v>
      </c>
      <c r="F182" s="29">
        <v>1034</v>
      </c>
      <c r="G182" s="30">
        <v>1.9E-3</v>
      </c>
      <c r="H182" s="30">
        <v>0</v>
      </c>
      <c r="I182" s="30">
        <v>5.7999999999999996E-3</v>
      </c>
      <c r="J182" s="30">
        <v>0</v>
      </c>
      <c r="K182" s="30">
        <v>2.4E-2</v>
      </c>
      <c r="L182" s="30">
        <v>0.95169999999999999</v>
      </c>
      <c r="M182" s="30">
        <v>1.66E-2</v>
      </c>
      <c r="N182" s="30">
        <v>0.53680000000000005</v>
      </c>
      <c r="O182" s="30">
        <v>0</v>
      </c>
      <c r="P182" s="30">
        <v>0.1416</v>
      </c>
      <c r="Q182" s="29">
        <v>55.99</v>
      </c>
      <c r="R182" s="25">
        <v>52838.39</v>
      </c>
      <c r="S182" s="30">
        <v>0.27060000000000001</v>
      </c>
      <c r="T182" s="30">
        <v>0.16470000000000001</v>
      </c>
      <c r="U182" s="30">
        <v>0.56469999999999998</v>
      </c>
      <c r="V182" s="26">
        <v>16.84</v>
      </c>
      <c r="W182" s="29">
        <v>7.95</v>
      </c>
      <c r="X182" s="25">
        <v>62070.19</v>
      </c>
      <c r="Y182" s="26">
        <v>133.79</v>
      </c>
      <c r="Z182" s="25">
        <v>73204.69</v>
      </c>
      <c r="AA182" s="30">
        <v>0.8266</v>
      </c>
      <c r="AB182" s="30">
        <v>6.93E-2</v>
      </c>
      <c r="AC182" s="30">
        <v>0.10299999999999999</v>
      </c>
      <c r="AD182" s="30">
        <v>1E-3</v>
      </c>
      <c r="AE182" s="30">
        <v>0.1734</v>
      </c>
      <c r="AF182" s="25">
        <v>73.2</v>
      </c>
      <c r="AG182" s="25">
        <v>1798.37</v>
      </c>
      <c r="AH182" s="25">
        <v>211.5</v>
      </c>
      <c r="AI182" s="25">
        <v>66009.100000000006</v>
      </c>
      <c r="AJ182" s="28">
        <v>35</v>
      </c>
      <c r="AK182" s="33">
        <v>29202</v>
      </c>
      <c r="AL182" s="33">
        <v>42946</v>
      </c>
      <c r="AM182" s="26">
        <v>34.15</v>
      </c>
      <c r="AN182" s="26">
        <v>23.21</v>
      </c>
      <c r="AO182" s="26">
        <v>26.39</v>
      </c>
      <c r="AP182" s="26">
        <v>3.5</v>
      </c>
      <c r="AQ182" s="25">
        <v>0</v>
      </c>
      <c r="AR182" s="27">
        <v>0.76019999999999999</v>
      </c>
      <c r="AS182" s="25">
        <v>980.74</v>
      </c>
      <c r="AT182" s="25">
        <v>1810.52</v>
      </c>
      <c r="AU182" s="25">
        <v>5159.43</v>
      </c>
      <c r="AV182" s="25">
        <v>494.19</v>
      </c>
      <c r="AW182" s="25">
        <v>226.86</v>
      </c>
      <c r="AX182" s="25">
        <v>8671.74</v>
      </c>
      <c r="AY182" s="25">
        <v>6415.19</v>
      </c>
      <c r="AZ182" s="30">
        <v>0.65300000000000002</v>
      </c>
      <c r="BA182" s="25">
        <v>2007.74</v>
      </c>
      <c r="BB182" s="30">
        <v>0.2044</v>
      </c>
      <c r="BC182" s="25">
        <v>1401.47</v>
      </c>
      <c r="BD182" s="30">
        <v>0.14269999999999999</v>
      </c>
      <c r="BE182" s="25">
        <v>9824.4</v>
      </c>
      <c r="BF182" s="25">
        <v>6088.28</v>
      </c>
      <c r="BG182" s="30">
        <v>2.8633000000000002</v>
      </c>
      <c r="BH182" s="30">
        <v>0.54449999999999998</v>
      </c>
      <c r="BI182" s="30">
        <v>0.2122</v>
      </c>
      <c r="BJ182" s="30">
        <v>0.2104</v>
      </c>
      <c r="BK182" s="30">
        <v>1.7999999999999999E-2</v>
      </c>
      <c r="BL182" s="30">
        <v>1.4800000000000001E-2</v>
      </c>
    </row>
    <row r="183" spans="1:64" ht="15" x14ac:dyDescent="0.25">
      <c r="A183" s="28" t="s">
        <v>446</v>
      </c>
      <c r="B183" s="28">
        <v>49197</v>
      </c>
      <c r="C183" s="28">
        <v>46</v>
      </c>
      <c r="D183" s="29">
        <v>53.29</v>
      </c>
      <c r="E183" s="29">
        <v>2451.42</v>
      </c>
      <c r="F183" s="29">
        <v>2453</v>
      </c>
      <c r="G183" s="30">
        <v>4.7999999999999996E-3</v>
      </c>
      <c r="H183" s="30">
        <v>2.9999999999999997E-4</v>
      </c>
      <c r="I183" s="30">
        <v>2.6800000000000001E-2</v>
      </c>
      <c r="J183" s="30">
        <v>8.9999999999999998E-4</v>
      </c>
      <c r="K183" s="30">
        <v>6.1000000000000004E-3</v>
      </c>
      <c r="L183" s="30">
        <v>0.94520000000000004</v>
      </c>
      <c r="M183" s="30">
        <v>1.5900000000000001E-2</v>
      </c>
      <c r="N183" s="30">
        <v>0.28820000000000001</v>
      </c>
      <c r="O183" s="30">
        <v>4.8999999999999998E-3</v>
      </c>
      <c r="P183" s="30">
        <v>0.1111</v>
      </c>
      <c r="Q183" s="29">
        <v>100</v>
      </c>
      <c r="R183" s="25">
        <v>51853.919999999998</v>
      </c>
      <c r="S183" s="30">
        <v>0.22700000000000001</v>
      </c>
      <c r="T183" s="30">
        <v>0.20860000000000001</v>
      </c>
      <c r="U183" s="30">
        <v>0.56440000000000001</v>
      </c>
      <c r="V183" s="26">
        <v>19.89</v>
      </c>
      <c r="W183" s="29">
        <v>15.95</v>
      </c>
      <c r="X183" s="25">
        <v>55493.24</v>
      </c>
      <c r="Y183" s="26">
        <v>150.12</v>
      </c>
      <c r="Z183" s="25">
        <v>149870.79</v>
      </c>
      <c r="AA183" s="30">
        <v>0.81769999999999998</v>
      </c>
      <c r="AB183" s="30">
        <v>0.1608</v>
      </c>
      <c r="AC183" s="30">
        <v>2.0899999999999998E-2</v>
      </c>
      <c r="AD183" s="30">
        <v>5.9999999999999995E-4</v>
      </c>
      <c r="AE183" s="30">
        <v>0.18229999999999999</v>
      </c>
      <c r="AF183" s="25">
        <v>149.87</v>
      </c>
      <c r="AG183" s="25">
        <v>4346.28</v>
      </c>
      <c r="AH183" s="25">
        <v>520.91999999999996</v>
      </c>
      <c r="AI183" s="25">
        <v>163042.92000000001</v>
      </c>
      <c r="AJ183" s="28">
        <v>459</v>
      </c>
      <c r="AK183" s="33">
        <v>34332</v>
      </c>
      <c r="AL183" s="33">
        <v>47266</v>
      </c>
      <c r="AM183" s="26">
        <v>54.6</v>
      </c>
      <c r="AN183" s="26">
        <v>27.94</v>
      </c>
      <c r="AO183" s="26">
        <v>30.99</v>
      </c>
      <c r="AP183" s="26">
        <v>6.5</v>
      </c>
      <c r="AQ183" s="25">
        <v>0</v>
      </c>
      <c r="AR183" s="27">
        <v>0.88200000000000001</v>
      </c>
      <c r="AS183" s="25">
        <v>1251.97</v>
      </c>
      <c r="AT183" s="25">
        <v>1512.63</v>
      </c>
      <c r="AU183" s="25">
        <v>4553.2700000000004</v>
      </c>
      <c r="AV183" s="25">
        <v>661.64</v>
      </c>
      <c r="AW183" s="25">
        <v>272.68</v>
      </c>
      <c r="AX183" s="25">
        <v>8252.19</v>
      </c>
      <c r="AY183" s="25">
        <v>3330.27</v>
      </c>
      <c r="AZ183" s="30">
        <v>0.4022</v>
      </c>
      <c r="BA183" s="25">
        <v>4286.01</v>
      </c>
      <c r="BB183" s="30">
        <v>0.51759999999999995</v>
      </c>
      <c r="BC183" s="25">
        <v>664</v>
      </c>
      <c r="BD183" s="30">
        <v>8.0199999999999994E-2</v>
      </c>
      <c r="BE183" s="25">
        <v>8280.2800000000007</v>
      </c>
      <c r="BF183" s="25">
        <v>2031.35</v>
      </c>
      <c r="BG183" s="30">
        <v>0.51619999999999999</v>
      </c>
      <c r="BH183" s="30">
        <v>0.54730000000000001</v>
      </c>
      <c r="BI183" s="30">
        <v>0.20760000000000001</v>
      </c>
      <c r="BJ183" s="30">
        <v>0.1862</v>
      </c>
      <c r="BK183" s="30">
        <v>2.7799999999999998E-2</v>
      </c>
      <c r="BL183" s="30">
        <v>3.1099999999999999E-2</v>
      </c>
    </row>
    <row r="184" spans="1:64" ht="15" x14ac:dyDescent="0.25">
      <c r="A184" s="28" t="s">
        <v>447</v>
      </c>
      <c r="B184" s="28">
        <v>43984</v>
      </c>
      <c r="C184" s="28">
        <v>32</v>
      </c>
      <c r="D184" s="29">
        <v>186.2</v>
      </c>
      <c r="E184" s="29">
        <v>5958.42</v>
      </c>
      <c r="F184" s="29">
        <v>5707</v>
      </c>
      <c r="G184" s="30">
        <v>2.5899999999999999E-2</v>
      </c>
      <c r="H184" s="30">
        <v>5.0000000000000001E-4</v>
      </c>
      <c r="I184" s="30">
        <v>2.46E-2</v>
      </c>
      <c r="J184" s="30">
        <v>1.6000000000000001E-3</v>
      </c>
      <c r="K184" s="30">
        <v>5.3699999999999998E-2</v>
      </c>
      <c r="L184" s="30">
        <v>0.83</v>
      </c>
      <c r="M184" s="30">
        <v>6.3700000000000007E-2</v>
      </c>
      <c r="N184" s="30">
        <v>0.4098</v>
      </c>
      <c r="O184" s="30">
        <v>1.38E-2</v>
      </c>
      <c r="P184" s="30">
        <v>0.1439</v>
      </c>
      <c r="Q184" s="29">
        <v>265.72000000000003</v>
      </c>
      <c r="R184" s="25">
        <v>56750.49</v>
      </c>
      <c r="S184" s="30">
        <v>0.19320000000000001</v>
      </c>
      <c r="T184" s="30">
        <v>0.1958</v>
      </c>
      <c r="U184" s="30">
        <v>0.61099999999999999</v>
      </c>
      <c r="V184" s="26">
        <v>17.88</v>
      </c>
      <c r="W184" s="29">
        <v>47.5</v>
      </c>
      <c r="X184" s="25">
        <v>72890.759999999995</v>
      </c>
      <c r="Y184" s="26">
        <v>125.44</v>
      </c>
      <c r="Z184" s="25">
        <v>129036.14</v>
      </c>
      <c r="AA184" s="30">
        <v>0.748</v>
      </c>
      <c r="AB184" s="30">
        <v>0.2218</v>
      </c>
      <c r="AC184" s="30">
        <v>2.93E-2</v>
      </c>
      <c r="AD184" s="30">
        <v>8.9999999999999998E-4</v>
      </c>
      <c r="AE184" s="30">
        <v>0.25209999999999999</v>
      </c>
      <c r="AF184" s="25">
        <v>129.04</v>
      </c>
      <c r="AG184" s="25">
        <v>4597.43</v>
      </c>
      <c r="AH184" s="25">
        <v>580.14</v>
      </c>
      <c r="AI184" s="25">
        <v>141734.49</v>
      </c>
      <c r="AJ184" s="28">
        <v>389</v>
      </c>
      <c r="AK184" s="33">
        <v>29434</v>
      </c>
      <c r="AL184" s="33">
        <v>47196</v>
      </c>
      <c r="AM184" s="26">
        <v>58.25</v>
      </c>
      <c r="AN184" s="26">
        <v>31.67</v>
      </c>
      <c r="AO184" s="26">
        <v>45.91</v>
      </c>
      <c r="AP184" s="26">
        <v>5.3</v>
      </c>
      <c r="AQ184" s="25">
        <v>0</v>
      </c>
      <c r="AR184" s="27">
        <v>0.86229999999999996</v>
      </c>
      <c r="AS184" s="25">
        <v>1046.01</v>
      </c>
      <c r="AT184" s="25">
        <v>1776.65</v>
      </c>
      <c r="AU184" s="25">
        <v>6127.95</v>
      </c>
      <c r="AV184" s="25">
        <v>986.53</v>
      </c>
      <c r="AW184" s="25">
        <v>439.37</v>
      </c>
      <c r="AX184" s="25">
        <v>10376.51</v>
      </c>
      <c r="AY184" s="25">
        <v>4540.04</v>
      </c>
      <c r="AZ184" s="30">
        <v>0.44240000000000002</v>
      </c>
      <c r="BA184" s="25">
        <v>4821.25</v>
      </c>
      <c r="BB184" s="30">
        <v>0.4698</v>
      </c>
      <c r="BC184" s="25">
        <v>900.89</v>
      </c>
      <c r="BD184" s="30">
        <v>8.7800000000000003E-2</v>
      </c>
      <c r="BE184" s="25">
        <v>10262.18</v>
      </c>
      <c r="BF184" s="25">
        <v>2845.45</v>
      </c>
      <c r="BG184" s="30">
        <v>0.65249999999999997</v>
      </c>
      <c r="BH184" s="30">
        <v>0.56889999999999996</v>
      </c>
      <c r="BI184" s="30">
        <v>0.23280000000000001</v>
      </c>
      <c r="BJ184" s="30">
        <v>0.1457</v>
      </c>
      <c r="BK184" s="30">
        <v>3.4200000000000001E-2</v>
      </c>
      <c r="BL184" s="30">
        <v>1.84E-2</v>
      </c>
    </row>
    <row r="185" spans="1:64" ht="15" x14ac:dyDescent="0.25">
      <c r="A185" s="28" t="s">
        <v>448</v>
      </c>
      <c r="B185" s="28">
        <v>47332</v>
      </c>
      <c r="C185" s="28">
        <v>4</v>
      </c>
      <c r="D185" s="29">
        <v>401.58</v>
      </c>
      <c r="E185" s="29">
        <v>1606.31</v>
      </c>
      <c r="F185" s="29">
        <v>1492</v>
      </c>
      <c r="G185" s="30">
        <v>2.0500000000000001E-2</v>
      </c>
      <c r="H185" s="30">
        <v>1.2999999999999999E-3</v>
      </c>
      <c r="I185" s="30">
        <v>0.4012</v>
      </c>
      <c r="J185" s="30">
        <v>0</v>
      </c>
      <c r="K185" s="30">
        <v>9.4000000000000004E-3</v>
      </c>
      <c r="L185" s="30">
        <v>0.51100000000000001</v>
      </c>
      <c r="M185" s="30">
        <v>5.6599999999999998E-2</v>
      </c>
      <c r="N185" s="30">
        <v>0.3619</v>
      </c>
      <c r="O185" s="30">
        <v>1.34E-2</v>
      </c>
      <c r="P185" s="30">
        <v>0.1474</v>
      </c>
      <c r="Q185" s="29">
        <v>67.83</v>
      </c>
      <c r="R185" s="25">
        <v>64822.080000000002</v>
      </c>
      <c r="S185" s="30">
        <v>0.1525</v>
      </c>
      <c r="T185" s="30">
        <v>0.19489999999999999</v>
      </c>
      <c r="U185" s="30">
        <v>0.65249999999999997</v>
      </c>
      <c r="V185" s="26">
        <v>19.96</v>
      </c>
      <c r="W185" s="29">
        <v>12</v>
      </c>
      <c r="X185" s="25">
        <v>96184.83</v>
      </c>
      <c r="Y185" s="26">
        <v>131.41999999999999</v>
      </c>
      <c r="Z185" s="25">
        <v>142870.84</v>
      </c>
      <c r="AA185" s="30">
        <v>0.85829999999999995</v>
      </c>
      <c r="AB185" s="30">
        <v>0.11650000000000001</v>
      </c>
      <c r="AC185" s="30">
        <v>2.4500000000000001E-2</v>
      </c>
      <c r="AD185" s="30">
        <v>6.9999999999999999E-4</v>
      </c>
      <c r="AE185" s="30">
        <v>0.14169999999999999</v>
      </c>
      <c r="AF185" s="25">
        <v>142.87</v>
      </c>
      <c r="AG185" s="25">
        <v>7720.79</v>
      </c>
      <c r="AH185" s="25">
        <v>966.84</v>
      </c>
      <c r="AI185" s="25">
        <v>151640.32000000001</v>
      </c>
      <c r="AJ185" s="28">
        <v>420</v>
      </c>
      <c r="AK185" s="33">
        <v>36021</v>
      </c>
      <c r="AL185" s="33">
        <v>51010</v>
      </c>
      <c r="AM185" s="26">
        <v>93.48</v>
      </c>
      <c r="AN185" s="26">
        <v>51.35</v>
      </c>
      <c r="AO185" s="26">
        <v>65.39</v>
      </c>
      <c r="AP185" s="26">
        <v>6.51</v>
      </c>
      <c r="AQ185" s="25">
        <v>0</v>
      </c>
      <c r="AR185" s="27">
        <v>1.083</v>
      </c>
      <c r="AS185" s="25">
        <v>1401.72</v>
      </c>
      <c r="AT185" s="25">
        <v>2159.04</v>
      </c>
      <c r="AU185" s="25">
        <v>6369.62</v>
      </c>
      <c r="AV185" s="25">
        <v>1645.19</v>
      </c>
      <c r="AW185" s="25">
        <v>663.58</v>
      </c>
      <c r="AX185" s="25">
        <v>12239.14</v>
      </c>
      <c r="AY185" s="25">
        <v>4770.2</v>
      </c>
      <c r="AZ185" s="30">
        <v>0.37780000000000002</v>
      </c>
      <c r="BA185" s="25">
        <v>6823.96</v>
      </c>
      <c r="BB185" s="30">
        <v>0.54049999999999998</v>
      </c>
      <c r="BC185" s="25">
        <v>1031.68</v>
      </c>
      <c r="BD185" s="30">
        <v>8.1699999999999995E-2</v>
      </c>
      <c r="BE185" s="25">
        <v>12625.83</v>
      </c>
      <c r="BF185" s="25">
        <v>3340.42</v>
      </c>
      <c r="BG185" s="30">
        <v>0.7389</v>
      </c>
      <c r="BH185" s="30">
        <v>0.57750000000000001</v>
      </c>
      <c r="BI185" s="30">
        <v>0.1792</v>
      </c>
      <c r="BJ185" s="30">
        <v>0.20230000000000001</v>
      </c>
      <c r="BK185" s="30">
        <v>2.4400000000000002E-2</v>
      </c>
      <c r="BL185" s="30">
        <v>1.6500000000000001E-2</v>
      </c>
    </row>
    <row r="186" spans="1:64" ht="15" x14ac:dyDescent="0.25">
      <c r="A186" s="28" t="s">
        <v>449</v>
      </c>
      <c r="B186" s="28">
        <v>48157</v>
      </c>
      <c r="C186" s="28">
        <v>89</v>
      </c>
      <c r="D186" s="29">
        <v>21.66</v>
      </c>
      <c r="E186" s="29">
        <v>1928.1</v>
      </c>
      <c r="F186" s="29">
        <v>1833</v>
      </c>
      <c r="G186" s="30">
        <v>4.8999999999999998E-3</v>
      </c>
      <c r="H186" s="30">
        <v>0</v>
      </c>
      <c r="I186" s="30">
        <v>3.8E-3</v>
      </c>
      <c r="J186" s="30">
        <v>1.6000000000000001E-3</v>
      </c>
      <c r="K186" s="30">
        <v>2.4899999999999999E-2</v>
      </c>
      <c r="L186" s="30">
        <v>0.93989999999999996</v>
      </c>
      <c r="M186" s="30">
        <v>2.4899999999999999E-2</v>
      </c>
      <c r="N186" s="30">
        <v>0.25700000000000001</v>
      </c>
      <c r="O186" s="30">
        <v>0</v>
      </c>
      <c r="P186" s="30">
        <v>0.1041</v>
      </c>
      <c r="Q186" s="29">
        <v>86.18</v>
      </c>
      <c r="R186" s="25">
        <v>58795.11</v>
      </c>
      <c r="S186" s="30">
        <v>0.14169999999999999</v>
      </c>
      <c r="T186" s="30">
        <v>0.17499999999999999</v>
      </c>
      <c r="U186" s="30">
        <v>0.68330000000000002</v>
      </c>
      <c r="V186" s="26">
        <v>18.48</v>
      </c>
      <c r="W186" s="29">
        <v>9.3699999999999992</v>
      </c>
      <c r="X186" s="25">
        <v>86326.43</v>
      </c>
      <c r="Y186" s="26">
        <v>195.61</v>
      </c>
      <c r="Z186" s="25">
        <v>157129.06</v>
      </c>
      <c r="AA186" s="30">
        <v>0.90069999999999995</v>
      </c>
      <c r="AB186" s="30">
        <v>6.3799999999999996E-2</v>
      </c>
      <c r="AC186" s="30">
        <v>3.44E-2</v>
      </c>
      <c r="AD186" s="30">
        <v>1.1000000000000001E-3</v>
      </c>
      <c r="AE186" s="30">
        <v>9.9699999999999997E-2</v>
      </c>
      <c r="AF186" s="25">
        <v>157.13</v>
      </c>
      <c r="AG186" s="25">
        <v>4156.37</v>
      </c>
      <c r="AH186" s="25">
        <v>516.14</v>
      </c>
      <c r="AI186" s="25">
        <v>165406.85</v>
      </c>
      <c r="AJ186" s="28">
        <v>466</v>
      </c>
      <c r="AK186" s="33">
        <v>34658</v>
      </c>
      <c r="AL186" s="33">
        <v>47826</v>
      </c>
      <c r="AM186" s="26">
        <v>48.08</v>
      </c>
      <c r="AN186" s="26">
        <v>25.71</v>
      </c>
      <c r="AO186" s="26">
        <v>24.87</v>
      </c>
      <c r="AP186" s="26">
        <v>2.2999999999999998</v>
      </c>
      <c r="AQ186" s="25">
        <v>0</v>
      </c>
      <c r="AR186" s="27">
        <v>0.96599999999999997</v>
      </c>
      <c r="AS186" s="25">
        <v>1343.36</v>
      </c>
      <c r="AT186" s="25">
        <v>1843.22</v>
      </c>
      <c r="AU186" s="25">
        <v>5320.74</v>
      </c>
      <c r="AV186" s="25">
        <v>1097.17</v>
      </c>
      <c r="AW186" s="25">
        <v>154.15</v>
      </c>
      <c r="AX186" s="25">
        <v>9758.6299999999992</v>
      </c>
      <c r="AY186" s="25">
        <v>4439.9799999999996</v>
      </c>
      <c r="AZ186" s="30">
        <v>0.49080000000000001</v>
      </c>
      <c r="BA186" s="25">
        <v>4064.2</v>
      </c>
      <c r="BB186" s="30">
        <v>0.44919999999999999</v>
      </c>
      <c r="BC186" s="25">
        <v>542.82000000000005</v>
      </c>
      <c r="BD186" s="30">
        <v>0.06</v>
      </c>
      <c r="BE186" s="25">
        <v>9047</v>
      </c>
      <c r="BF186" s="25">
        <v>3774.47</v>
      </c>
      <c r="BG186" s="30">
        <v>0.96960000000000002</v>
      </c>
      <c r="BH186" s="30">
        <v>0.59830000000000005</v>
      </c>
      <c r="BI186" s="30">
        <v>0.2152</v>
      </c>
      <c r="BJ186" s="30">
        <v>0.13639999999999999</v>
      </c>
      <c r="BK186" s="30">
        <v>3.6600000000000001E-2</v>
      </c>
      <c r="BL186" s="30">
        <v>1.35E-2</v>
      </c>
    </row>
    <row r="187" spans="1:64" ht="15" x14ac:dyDescent="0.25">
      <c r="A187" s="28" t="s">
        <v>450</v>
      </c>
      <c r="B187" s="28">
        <v>47340</v>
      </c>
      <c r="C187" s="28">
        <v>33</v>
      </c>
      <c r="D187" s="29">
        <v>231.41</v>
      </c>
      <c r="E187" s="29">
        <v>7636.56</v>
      </c>
      <c r="F187" s="29">
        <v>7351</v>
      </c>
      <c r="G187" s="30">
        <v>2.1000000000000001E-2</v>
      </c>
      <c r="H187" s="30">
        <v>0</v>
      </c>
      <c r="I187" s="30">
        <v>1.52E-2</v>
      </c>
      <c r="J187" s="30">
        <v>2.9999999999999997E-4</v>
      </c>
      <c r="K187" s="30">
        <v>1.4800000000000001E-2</v>
      </c>
      <c r="L187" s="30">
        <v>0.91739999999999999</v>
      </c>
      <c r="M187" s="30">
        <v>3.1300000000000001E-2</v>
      </c>
      <c r="N187" s="30">
        <v>0.1077</v>
      </c>
      <c r="O187" s="30">
        <v>5.1999999999999998E-3</v>
      </c>
      <c r="P187" s="30">
        <v>9.8799999999999999E-2</v>
      </c>
      <c r="Q187" s="29">
        <v>327.3</v>
      </c>
      <c r="R187" s="25">
        <v>67268.72</v>
      </c>
      <c r="S187" s="30">
        <v>0.16289999999999999</v>
      </c>
      <c r="T187" s="30">
        <v>0.18759999999999999</v>
      </c>
      <c r="U187" s="30">
        <v>0.64949999999999997</v>
      </c>
      <c r="V187" s="26">
        <v>19.97</v>
      </c>
      <c r="W187" s="29">
        <v>47.27</v>
      </c>
      <c r="X187" s="25">
        <v>81834.740000000005</v>
      </c>
      <c r="Y187" s="26">
        <v>159.82</v>
      </c>
      <c r="Z187" s="25">
        <v>175733.16</v>
      </c>
      <c r="AA187" s="30">
        <v>0.89670000000000005</v>
      </c>
      <c r="AB187" s="30">
        <v>8.6999999999999994E-2</v>
      </c>
      <c r="AC187" s="30">
        <v>1.5599999999999999E-2</v>
      </c>
      <c r="AD187" s="30">
        <v>6.9999999999999999E-4</v>
      </c>
      <c r="AE187" s="30">
        <v>0.1033</v>
      </c>
      <c r="AF187" s="25">
        <v>175.73</v>
      </c>
      <c r="AG187" s="25">
        <v>5943.59</v>
      </c>
      <c r="AH187" s="25">
        <v>705.83</v>
      </c>
      <c r="AI187" s="25">
        <v>194052.26</v>
      </c>
      <c r="AJ187" s="28">
        <v>509</v>
      </c>
      <c r="AK187" s="33">
        <v>48282</v>
      </c>
      <c r="AL187" s="33">
        <v>87873</v>
      </c>
      <c r="AM187" s="26">
        <v>62.66</v>
      </c>
      <c r="AN187" s="26">
        <v>32.36</v>
      </c>
      <c r="AO187" s="26">
        <v>43.52</v>
      </c>
      <c r="AP187" s="26">
        <v>5.33</v>
      </c>
      <c r="AQ187" s="25">
        <v>0</v>
      </c>
      <c r="AR187" s="27">
        <v>0.55220000000000002</v>
      </c>
      <c r="AS187" s="25">
        <v>999.33</v>
      </c>
      <c r="AT187" s="25">
        <v>1561.35</v>
      </c>
      <c r="AU187" s="25">
        <v>6059.35</v>
      </c>
      <c r="AV187" s="25">
        <v>1256.55</v>
      </c>
      <c r="AW187" s="25">
        <v>619.12</v>
      </c>
      <c r="AX187" s="25">
        <v>10495.7</v>
      </c>
      <c r="AY187" s="25">
        <v>3317.03</v>
      </c>
      <c r="AZ187" s="30">
        <v>0.33800000000000002</v>
      </c>
      <c r="BA187" s="25">
        <v>6131.17</v>
      </c>
      <c r="BB187" s="30">
        <v>0.62470000000000003</v>
      </c>
      <c r="BC187" s="25">
        <v>366.24</v>
      </c>
      <c r="BD187" s="30">
        <v>3.73E-2</v>
      </c>
      <c r="BE187" s="25">
        <v>9814.44</v>
      </c>
      <c r="BF187" s="25">
        <v>2192.8000000000002</v>
      </c>
      <c r="BG187" s="30">
        <v>0.2359</v>
      </c>
      <c r="BH187" s="30">
        <v>0.62970000000000004</v>
      </c>
      <c r="BI187" s="30">
        <v>0.22869999999999999</v>
      </c>
      <c r="BJ187" s="30">
        <v>0.1024</v>
      </c>
      <c r="BK187" s="30">
        <v>2.3400000000000001E-2</v>
      </c>
      <c r="BL187" s="30">
        <v>1.5800000000000002E-2</v>
      </c>
    </row>
    <row r="188" spans="1:64" ht="15" x14ac:dyDescent="0.25">
      <c r="A188" s="28" t="s">
        <v>451</v>
      </c>
      <c r="B188" s="28">
        <v>50484</v>
      </c>
      <c r="C188" s="28">
        <v>136</v>
      </c>
      <c r="D188" s="29">
        <v>7.5</v>
      </c>
      <c r="E188" s="29">
        <v>1020.51</v>
      </c>
      <c r="F188" s="29">
        <v>1073</v>
      </c>
      <c r="G188" s="30">
        <v>0</v>
      </c>
      <c r="H188" s="30">
        <v>0</v>
      </c>
      <c r="I188" s="30">
        <v>1.9E-3</v>
      </c>
      <c r="J188" s="30">
        <v>3.3999999999999998E-3</v>
      </c>
      <c r="K188" s="30">
        <v>0</v>
      </c>
      <c r="L188" s="30">
        <v>0.98909999999999998</v>
      </c>
      <c r="M188" s="30">
        <v>5.5999999999999999E-3</v>
      </c>
      <c r="N188" s="30">
        <v>0.47060000000000002</v>
      </c>
      <c r="O188" s="30">
        <v>0</v>
      </c>
      <c r="P188" s="30">
        <v>0.1464</v>
      </c>
      <c r="Q188" s="29">
        <v>48</v>
      </c>
      <c r="R188" s="25">
        <v>48881.8</v>
      </c>
      <c r="S188" s="30">
        <v>0.14460000000000001</v>
      </c>
      <c r="T188" s="30">
        <v>0.1205</v>
      </c>
      <c r="U188" s="30">
        <v>0.7349</v>
      </c>
      <c r="V188" s="26">
        <v>18.600000000000001</v>
      </c>
      <c r="W188" s="29">
        <v>8.9700000000000006</v>
      </c>
      <c r="X188" s="25">
        <v>58943.51</v>
      </c>
      <c r="Y188" s="26">
        <v>106.32</v>
      </c>
      <c r="Z188" s="25">
        <v>135432.1</v>
      </c>
      <c r="AA188" s="30">
        <v>0.50460000000000005</v>
      </c>
      <c r="AB188" s="30">
        <v>0.1492</v>
      </c>
      <c r="AC188" s="30">
        <v>0.3453</v>
      </c>
      <c r="AD188" s="30">
        <v>8.9999999999999998E-4</v>
      </c>
      <c r="AE188" s="30">
        <v>0.49569999999999997</v>
      </c>
      <c r="AF188" s="25">
        <v>135.43</v>
      </c>
      <c r="AG188" s="25">
        <v>4528.6899999999996</v>
      </c>
      <c r="AH188" s="25">
        <v>271.89999999999998</v>
      </c>
      <c r="AI188" s="25">
        <v>127154.77</v>
      </c>
      <c r="AJ188" s="28">
        <v>329</v>
      </c>
      <c r="AK188" s="33">
        <v>27220</v>
      </c>
      <c r="AL188" s="33">
        <v>40241</v>
      </c>
      <c r="AM188" s="26">
        <v>44.62</v>
      </c>
      <c r="AN188" s="26">
        <v>26.54</v>
      </c>
      <c r="AO188" s="26">
        <v>30.84</v>
      </c>
      <c r="AP188" s="26">
        <v>3.6</v>
      </c>
      <c r="AQ188" s="25">
        <v>0</v>
      </c>
      <c r="AR188" s="27">
        <v>0.79249999999999998</v>
      </c>
      <c r="AS188" s="25">
        <v>1356.39</v>
      </c>
      <c r="AT188" s="25">
        <v>1920.64</v>
      </c>
      <c r="AU188" s="25">
        <v>5390.35</v>
      </c>
      <c r="AV188" s="25">
        <v>889.28</v>
      </c>
      <c r="AW188" s="25">
        <v>58.06</v>
      </c>
      <c r="AX188" s="25">
        <v>9614.7099999999991</v>
      </c>
      <c r="AY188" s="25">
        <v>4055.1</v>
      </c>
      <c r="AZ188" s="30">
        <v>0.42209999999999998</v>
      </c>
      <c r="BA188" s="25">
        <v>4564.7700000000004</v>
      </c>
      <c r="BB188" s="30">
        <v>0.47520000000000001</v>
      </c>
      <c r="BC188" s="25">
        <v>985.98</v>
      </c>
      <c r="BD188" s="30">
        <v>0.1026</v>
      </c>
      <c r="BE188" s="25">
        <v>9605.85</v>
      </c>
      <c r="BF188" s="25">
        <v>4246.7700000000004</v>
      </c>
      <c r="BG188" s="30">
        <v>1.5288999999999999</v>
      </c>
      <c r="BH188" s="30">
        <v>0.52939999999999998</v>
      </c>
      <c r="BI188" s="30">
        <v>0.26500000000000001</v>
      </c>
      <c r="BJ188" s="30">
        <v>0.14799999999999999</v>
      </c>
      <c r="BK188" s="30">
        <v>3.5499999999999997E-2</v>
      </c>
      <c r="BL188" s="30">
        <v>2.2100000000000002E-2</v>
      </c>
    </row>
    <row r="189" spans="1:64" ht="15" x14ac:dyDescent="0.25">
      <c r="A189" s="28" t="s">
        <v>452</v>
      </c>
      <c r="B189" s="28">
        <v>49783</v>
      </c>
      <c r="C189" s="28">
        <v>45</v>
      </c>
      <c r="D189" s="29">
        <v>19.29</v>
      </c>
      <c r="E189" s="29">
        <v>867.87</v>
      </c>
      <c r="F189" s="29">
        <v>813</v>
      </c>
      <c r="G189" s="30">
        <v>2.3999999999999998E-3</v>
      </c>
      <c r="H189" s="30">
        <v>1.1999999999999999E-3</v>
      </c>
      <c r="I189" s="30">
        <v>4.3E-3</v>
      </c>
      <c r="J189" s="30">
        <v>0</v>
      </c>
      <c r="K189" s="30">
        <v>5.5999999999999999E-3</v>
      </c>
      <c r="L189" s="30">
        <v>0.98529999999999995</v>
      </c>
      <c r="M189" s="30">
        <v>1.1999999999999999E-3</v>
      </c>
      <c r="N189" s="30">
        <v>8.1299999999999997E-2</v>
      </c>
      <c r="O189" s="30">
        <v>0</v>
      </c>
      <c r="P189" s="30">
        <v>0.1172</v>
      </c>
      <c r="Q189" s="29">
        <v>38.229999999999997</v>
      </c>
      <c r="R189" s="25">
        <v>54382.83</v>
      </c>
      <c r="S189" s="30">
        <v>0.15870000000000001</v>
      </c>
      <c r="T189" s="30">
        <v>0.254</v>
      </c>
      <c r="U189" s="30">
        <v>0.58730000000000004</v>
      </c>
      <c r="V189" s="26">
        <v>17.920000000000002</v>
      </c>
      <c r="W189" s="29">
        <v>8.14</v>
      </c>
      <c r="X189" s="25">
        <v>38181.82</v>
      </c>
      <c r="Y189" s="26">
        <v>102.26</v>
      </c>
      <c r="Z189" s="25">
        <v>98226.39</v>
      </c>
      <c r="AA189" s="30">
        <v>0.88139999999999996</v>
      </c>
      <c r="AB189" s="30">
        <v>9.5000000000000001E-2</v>
      </c>
      <c r="AC189" s="30">
        <v>2.3099999999999999E-2</v>
      </c>
      <c r="AD189" s="30">
        <v>5.9999999999999995E-4</v>
      </c>
      <c r="AE189" s="30">
        <v>0.1186</v>
      </c>
      <c r="AF189" s="25">
        <v>98.23</v>
      </c>
      <c r="AG189" s="25">
        <v>2303.2199999999998</v>
      </c>
      <c r="AH189" s="25">
        <v>371.2</v>
      </c>
      <c r="AI189" s="25">
        <v>106062.03</v>
      </c>
      <c r="AJ189" s="28">
        <v>218</v>
      </c>
      <c r="AK189" s="33">
        <v>34062</v>
      </c>
      <c r="AL189" s="33">
        <v>51284</v>
      </c>
      <c r="AM189" s="26">
        <v>41.9</v>
      </c>
      <c r="AN189" s="26">
        <v>22.48</v>
      </c>
      <c r="AO189" s="26">
        <v>27.81</v>
      </c>
      <c r="AP189" s="26">
        <v>5.6</v>
      </c>
      <c r="AQ189" s="25">
        <v>1557.82</v>
      </c>
      <c r="AR189" s="27">
        <v>1.2356</v>
      </c>
      <c r="AS189" s="25">
        <v>1016.28</v>
      </c>
      <c r="AT189" s="25">
        <v>1855.37</v>
      </c>
      <c r="AU189" s="25">
        <v>4786.03</v>
      </c>
      <c r="AV189" s="25">
        <v>1139.8</v>
      </c>
      <c r="AW189" s="25">
        <v>228.17</v>
      </c>
      <c r="AX189" s="25">
        <v>9025.66</v>
      </c>
      <c r="AY189" s="25">
        <v>4398.67</v>
      </c>
      <c r="AZ189" s="30">
        <v>0.51419999999999999</v>
      </c>
      <c r="BA189" s="25">
        <v>3744.21</v>
      </c>
      <c r="BB189" s="30">
        <v>0.43769999999999998</v>
      </c>
      <c r="BC189" s="25">
        <v>411.28</v>
      </c>
      <c r="BD189" s="30">
        <v>4.8099999999999997E-2</v>
      </c>
      <c r="BE189" s="25">
        <v>8554.15</v>
      </c>
      <c r="BF189" s="25">
        <v>3952.31</v>
      </c>
      <c r="BG189" s="30">
        <v>1.1052999999999999</v>
      </c>
      <c r="BH189" s="30">
        <v>0.58230000000000004</v>
      </c>
      <c r="BI189" s="30">
        <v>0.23719999999999999</v>
      </c>
      <c r="BJ189" s="30">
        <v>0.13189999999999999</v>
      </c>
      <c r="BK189" s="30">
        <v>3.1300000000000001E-2</v>
      </c>
      <c r="BL189" s="30">
        <v>1.72E-2</v>
      </c>
    </row>
    <row r="190" spans="1:64" ht="15" x14ac:dyDescent="0.25">
      <c r="A190" s="28" t="s">
        <v>453</v>
      </c>
      <c r="B190" s="28">
        <v>48595</v>
      </c>
      <c r="C190" s="28">
        <v>61</v>
      </c>
      <c r="D190" s="29">
        <v>15.86</v>
      </c>
      <c r="E190" s="29">
        <v>967.24</v>
      </c>
      <c r="F190" s="29">
        <v>963</v>
      </c>
      <c r="G190" s="30">
        <v>5.1000000000000004E-3</v>
      </c>
      <c r="H190" s="30">
        <v>4.7000000000000002E-3</v>
      </c>
      <c r="I190" s="30">
        <v>0</v>
      </c>
      <c r="J190" s="30">
        <v>0</v>
      </c>
      <c r="K190" s="30">
        <v>1.5599999999999999E-2</v>
      </c>
      <c r="L190" s="30">
        <v>0.96940000000000004</v>
      </c>
      <c r="M190" s="30">
        <v>5.1999999999999998E-3</v>
      </c>
      <c r="N190" s="30">
        <v>0.15659999999999999</v>
      </c>
      <c r="O190" s="30">
        <v>0</v>
      </c>
      <c r="P190" s="30">
        <v>0.1174</v>
      </c>
      <c r="Q190" s="29">
        <v>47.5</v>
      </c>
      <c r="R190" s="25">
        <v>51397.85</v>
      </c>
      <c r="S190" s="30">
        <v>0.1875</v>
      </c>
      <c r="T190" s="30">
        <v>0.16250000000000001</v>
      </c>
      <c r="U190" s="30">
        <v>0.65</v>
      </c>
      <c r="V190" s="26">
        <v>16.399999999999999</v>
      </c>
      <c r="W190" s="29">
        <v>5.43</v>
      </c>
      <c r="X190" s="25">
        <v>75268.320000000007</v>
      </c>
      <c r="Y190" s="26">
        <v>178.13</v>
      </c>
      <c r="Z190" s="25">
        <v>89880.53</v>
      </c>
      <c r="AA190" s="30">
        <v>0.86219999999999997</v>
      </c>
      <c r="AB190" s="30">
        <v>0.1011</v>
      </c>
      <c r="AC190" s="30">
        <v>3.5499999999999997E-2</v>
      </c>
      <c r="AD190" s="30">
        <v>1.1999999999999999E-3</v>
      </c>
      <c r="AE190" s="30">
        <v>0.1381</v>
      </c>
      <c r="AF190" s="25">
        <v>89.88</v>
      </c>
      <c r="AG190" s="25">
        <v>1821.43</v>
      </c>
      <c r="AH190" s="25">
        <v>248.01</v>
      </c>
      <c r="AI190" s="25">
        <v>91520.31</v>
      </c>
      <c r="AJ190" s="28">
        <v>129</v>
      </c>
      <c r="AK190" s="33">
        <v>32546</v>
      </c>
      <c r="AL190" s="33">
        <v>59741</v>
      </c>
      <c r="AM190" s="26">
        <v>27.78</v>
      </c>
      <c r="AN190" s="26">
        <v>19.96</v>
      </c>
      <c r="AO190" s="26">
        <v>20.16</v>
      </c>
      <c r="AP190" s="26">
        <v>5.3</v>
      </c>
      <c r="AQ190" s="25">
        <v>1720.2</v>
      </c>
      <c r="AR190" s="27">
        <v>1.2185999999999999</v>
      </c>
      <c r="AS190" s="25">
        <v>1034.02</v>
      </c>
      <c r="AT190" s="25">
        <v>1596</v>
      </c>
      <c r="AU190" s="25">
        <v>5917.88</v>
      </c>
      <c r="AV190" s="25">
        <v>753.33</v>
      </c>
      <c r="AW190" s="25">
        <v>120.6</v>
      </c>
      <c r="AX190" s="25">
        <v>9421.84</v>
      </c>
      <c r="AY190" s="25">
        <v>4780.8</v>
      </c>
      <c r="AZ190" s="30">
        <v>0.52939999999999998</v>
      </c>
      <c r="BA190" s="25">
        <v>3665.64</v>
      </c>
      <c r="BB190" s="30">
        <v>0.40589999999999998</v>
      </c>
      <c r="BC190" s="25">
        <v>584.46</v>
      </c>
      <c r="BD190" s="30">
        <v>6.4699999999999994E-2</v>
      </c>
      <c r="BE190" s="25">
        <v>9030.9</v>
      </c>
      <c r="BF190" s="25">
        <v>4347.28</v>
      </c>
      <c r="BG190" s="30">
        <v>1.0328999999999999</v>
      </c>
      <c r="BH190" s="30">
        <v>0.57669999999999999</v>
      </c>
      <c r="BI190" s="30">
        <v>0.217</v>
      </c>
      <c r="BJ190" s="30">
        <v>8.6699999999999999E-2</v>
      </c>
      <c r="BK190" s="30">
        <v>3.7699999999999997E-2</v>
      </c>
      <c r="BL190" s="30">
        <v>8.1900000000000001E-2</v>
      </c>
    </row>
    <row r="191" spans="1:64" ht="15" x14ac:dyDescent="0.25">
      <c r="A191" s="28" t="s">
        <v>454</v>
      </c>
      <c r="B191" s="28">
        <v>43992</v>
      </c>
      <c r="C191" s="28">
        <v>22</v>
      </c>
      <c r="D191" s="29">
        <v>100.02</v>
      </c>
      <c r="E191" s="29">
        <v>2200.4</v>
      </c>
      <c r="F191" s="29">
        <v>1872</v>
      </c>
      <c r="G191" s="30">
        <v>8.6E-3</v>
      </c>
      <c r="H191" s="30">
        <v>0</v>
      </c>
      <c r="I191" s="30">
        <v>6.8500000000000005E-2</v>
      </c>
      <c r="J191" s="30">
        <v>5.0000000000000001E-4</v>
      </c>
      <c r="K191" s="30">
        <v>0.1225</v>
      </c>
      <c r="L191" s="30">
        <v>0.60289999999999999</v>
      </c>
      <c r="M191" s="30">
        <v>0.19700000000000001</v>
      </c>
      <c r="N191" s="30">
        <v>0.76119999999999999</v>
      </c>
      <c r="O191" s="30">
        <v>2.4E-2</v>
      </c>
      <c r="P191" s="30">
        <v>0.1142</v>
      </c>
      <c r="Q191" s="29">
        <v>94</v>
      </c>
      <c r="R191" s="25">
        <v>48018.38</v>
      </c>
      <c r="S191" s="30">
        <v>0.27079999999999999</v>
      </c>
      <c r="T191" s="30">
        <v>0.2014</v>
      </c>
      <c r="U191" s="30">
        <v>0.52780000000000005</v>
      </c>
      <c r="V191" s="26">
        <v>16.21</v>
      </c>
      <c r="W191" s="29">
        <v>19</v>
      </c>
      <c r="X191" s="25">
        <v>60757.63</v>
      </c>
      <c r="Y191" s="26">
        <v>110.72</v>
      </c>
      <c r="Z191" s="25">
        <v>83547.820000000007</v>
      </c>
      <c r="AA191" s="30">
        <v>0.70779999999999998</v>
      </c>
      <c r="AB191" s="30">
        <v>0.24510000000000001</v>
      </c>
      <c r="AC191" s="30">
        <v>4.5699999999999998E-2</v>
      </c>
      <c r="AD191" s="30">
        <v>1.2999999999999999E-3</v>
      </c>
      <c r="AE191" s="30">
        <v>0.29380000000000001</v>
      </c>
      <c r="AF191" s="25">
        <v>83.55</v>
      </c>
      <c r="AG191" s="25">
        <v>3402.75</v>
      </c>
      <c r="AH191" s="25">
        <v>433.71</v>
      </c>
      <c r="AI191" s="25">
        <v>93197.6</v>
      </c>
      <c r="AJ191" s="28">
        <v>139</v>
      </c>
      <c r="AK191" s="33">
        <v>23085</v>
      </c>
      <c r="AL191" s="33">
        <v>33825</v>
      </c>
      <c r="AM191" s="26">
        <v>54.78</v>
      </c>
      <c r="AN191" s="26">
        <v>37.39</v>
      </c>
      <c r="AO191" s="26">
        <v>47.68</v>
      </c>
      <c r="AP191" s="26">
        <v>3.3</v>
      </c>
      <c r="AQ191" s="25">
        <v>0</v>
      </c>
      <c r="AR191" s="27">
        <v>1.2270000000000001</v>
      </c>
      <c r="AS191" s="25">
        <v>1706.03</v>
      </c>
      <c r="AT191" s="25">
        <v>2321.54</v>
      </c>
      <c r="AU191" s="25">
        <v>6181.92</v>
      </c>
      <c r="AV191" s="25">
        <v>1420.39</v>
      </c>
      <c r="AW191" s="25">
        <v>954.11</v>
      </c>
      <c r="AX191" s="25">
        <v>12583.99</v>
      </c>
      <c r="AY191" s="25">
        <v>6433.29</v>
      </c>
      <c r="AZ191" s="30">
        <v>0.54759999999999998</v>
      </c>
      <c r="BA191" s="25">
        <v>3529.47</v>
      </c>
      <c r="BB191" s="30">
        <v>0.3004</v>
      </c>
      <c r="BC191" s="25">
        <v>1785.66</v>
      </c>
      <c r="BD191" s="30">
        <v>0.152</v>
      </c>
      <c r="BE191" s="25">
        <v>11748.42</v>
      </c>
      <c r="BF191" s="25">
        <v>3879.76</v>
      </c>
      <c r="BG191" s="30">
        <v>1.7703</v>
      </c>
      <c r="BH191" s="30">
        <v>0.50960000000000005</v>
      </c>
      <c r="BI191" s="30">
        <v>0.24879999999999999</v>
      </c>
      <c r="BJ191" s="30">
        <v>0.19359999999999999</v>
      </c>
      <c r="BK191" s="30">
        <v>2.98E-2</v>
      </c>
      <c r="BL191" s="30">
        <v>1.8200000000000001E-2</v>
      </c>
    </row>
    <row r="192" spans="1:64" ht="15" x14ac:dyDescent="0.25">
      <c r="A192" s="28" t="s">
        <v>455</v>
      </c>
      <c r="B192" s="28">
        <v>44008</v>
      </c>
      <c r="C192" s="28">
        <v>24</v>
      </c>
      <c r="D192" s="29">
        <v>129.03</v>
      </c>
      <c r="E192" s="29">
        <v>3096.62</v>
      </c>
      <c r="F192" s="29">
        <v>2911</v>
      </c>
      <c r="G192" s="30">
        <v>4.1000000000000003E-3</v>
      </c>
      <c r="H192" s="30">
        <v>6.9999999999999999E-4</v>
      </c>
      <c r="I192" s="30">
        <v>6.1999999999999998E-3</v>
      </c>
      <c r="J192" s="30">
        <v>2.3E-3</v>
      </c>
      <c r="K192" s="30">
        <v>1.7299999999999999E-2</v>
      </c>
      <c r="L192" s="30">
        <v>0.95389999999999997</v>
      </c>
      <c r="M192" s="30">
        <v>1.55E-2</v>
      </c>
      <c r="N192" s="30">
        <v>0.4466</v>
      </c>
      <c r="O192" s="30">
        <v>0</v>
      </c>
      <c r="P192" s="30">
        <v>0.161</v>
      </c>
      <c r="Q192" s="29">
        <v>113.62</v>
      </c>
      <c r="R192" s="25">
        <v>58915.22</v>
      </c>
      <c r="S192" s="30">
        <v>0.37369999999999998</v>
      </c>
      <c r="T192" s="30">
        <v>0.15260000000000001</v>
      </c>
      <c r="U192" s="30">
        <v>0.47370000000000001</v>
      </c>
      <c r="V192" s="26">
        <v>18.68</v>
      </c>
      <c r="W192" s="29">
        <v>18</v>
      </c>
      <c r="X192" s="25">
        <v>79725.06</v>
      </c>
      <c r="Y192" s="26">
        <v>162.80000000000001</v>
      </c>
      <c r="Z192" s="25">
        <v>147980.37</v>
      </c>
      <c r="AA192" s="30">
        <v>0.56769999999999998</v>
      </c>
      <c r="AB192" s="30">
        <v>0.39279999999999998</v>
      </c>
      <c r="AC192" s="30">
        <v>3.85E-2</v>
      </c>
      <c r="AD192" s="30">
        <v>1E-3</v>
      </c>
      <c r="AE192" s="30">
        <v>0.43230000000000002</v>
      </c>
      <c r="AF192" s="25">
        <v>147.97999999999999</v>
      </c>
      <c r="AG192" s="25">
        <v>5034.1400000000003</v>
      </c>
      <c r="AH192" s="25">
        <v>456.79</v>
      </c>
      <c r="AI192" s="25">
        <v>161024.95999999999</v>
      </c>
      <c r="AJ192" s="28">
        <v>452</v>
      </c>
      <c r="AK192" s="33">
        <v>29900</v>
      </c>
      <c r="AL192" s="33">
        <v>41782</v>
      </c>
      <c r="AM192" s="26">
        <v>61.45</v>
      </c>
      <c r="AN192" s="26">
        <v>33.700000000000003</v>
      </c>
      <c r="AO192" s="26">
        <v>31.73</v>
      </c>
      <c r="AP192" s="26">
        <v>3</v>
      </c>
      <c r="AQ192" s="25">
        <v>0</v>
      </c>
      <c r="AR192" s="27">
        <v>0.97299999999999998</v>
      </c>
      <c r="AS192" s="25">
        <v>1135.25</v>
      </c>
      <c r="AT192" s="25">
        <v>1551.62</v>
      </c>
      <c r="AU192" s="25">
        <v>5683.28</v>
      </c>
      <c r="AV192" s="25">
        <v>900.33</v>
      </c>
      <c r="AW192" s="25">
        <v>442.91</v>
      </c>
      <c r="AX192" s="25">
        <v>9713.39</v>
      </c>
      <c r="AY192" s="25">
        <v>4541.84</v>
      </c>
      <c r="AZ192" s="30">
        <v>0.47689999999999999</v>
      </c>
      <c r="BA192" s="25">
        <v>4203.5600000000004</v>
      </c>
      <c r="BB192" s="30">
        <v>0.44130000000000003</v>
      </c>
      <c r="BC192" s="25">
        <v>779.19</v>
      </c>
      <c r="BD192" s="30">
        <v>8.1799999999999998E-2</v>
      </c>
      <c r="BE192" s="25">
        <v>9524.59</v>
      </c>
      <c r="BF192" s="25">
        <v>2782.51</v>
      </c>
      <c r="BG192" s="30">
        <v>0.89100000000000001</v>
      </c>
      <c r="BH192" s="30">
        <v>0.57130000000000003</v>
      </c>
      <c r="BI192" s="30">
        <v>0.21940000000000001</v>
      </c>
      <c r="BJ192" s="30">
        <v>0.1575</v>
      </c>
      <c r="BK192" s="30">
        <v>3.5000000000000003E-2</v>
      </c>
      <c r="BL192" s="30">
        <v>1.67E-2</v>
      </c>
    </row>
    <row r="193" spans="1:64" ht="15" x14ac:dyDescent="0.25">
      <c r="A193" s="28" t="s">
        <v>456</v>
      </c>
      <c r="B193" s="28">
        <v>48843</v>
      </c>
      <c r="C193" s="28">
        <v>191</v>
      </c>
      <c r="D193" s="29">
        <v>12.2</v>
      </c>
      <c r="E193" s="29">
        <v>2329.29</v>
      </c>
      <c r="F193" s="29">
        <v>2320</v>
      </c>
      <c r="G193" s="30">
        <v>4.4999999999999997E-3</v>
      </c>
      <c r="H193" s="30">
        <v>0</v>
      </c>
      <c r="I193" s="30">
        <v>7.3000000000000001E-3</v>
      </c>
      <c r="J193" s="30">
        <v>1.1000000000000001E-3</v>
      </c>
      <c r="K193" s="30">
        <v>2E-3</v>
      </c>
      <c r="L193" s="30">
        <v>0.96830000000000005</v>
      </c>
      <c r="M193" s="30">
        <v>1.6799999999999999E-2</v>
      </c>
      <c r="N193" s="30">
        <v>0.55000000000000004</v>
      </c>
      <c r="O193" s="30">
        <v>0</v>
      </c>
      <c r="P193" s="30">
        <v>0.14649999999999999</v>
      </c>
      <c r="Q193" s="29">
        <v>108.15</v>
      </c>
      <c r="R193" s="25">
        <v>52027.76</v>
      </c>
      <c r="S193" s="30">
        <v>0.125</v>
      </c>
      <c r="T193" s="30">
        <v>0.20630000000000001</v>
      </c>
      <c r="U193" s="30">
        <v>0.66879999999999995</v>
      </c>
      <c r="V193" s="26">
        <v>17.510000000000002</v>
      </c>
      <c r="W193" s="29">
        <v>12.21</v>
      </c>
      <c r="X193" s="25">
        <v>74833.14</v>
      </c>
      <c r="Y193" s="26">
        <v>183.91</v>
      </c>
      <c r="Z193" s="25">
        <v>107809.68</v>
      </c>
      <c r="AA193" s="30">
        <v>0.67349999999999999</v>
      </c>
      <c r="AB193" s="30">
        <v>6.7199999999999996E-2</v>
      </c>
      <c r="AC193" s="30">
        <v>0.25869999999999999</v>
      </c>
      <c r="AD193" s="30">
        <v>5.9999999999999995E-4</v>
      </c>
      <c r="AE193" s="30">
        <v>0.33150000000000002</v>
      </c>
      <c r="AF193" s="25">
        <v>107.81</v>
      </c>
      <c r="AG193" s="25">
        <v>2741.04</v>
      </c>
      <c r="AH193" s="25">
        <v>271.88</v>
      </c>
      <c r="AI193" s="25">
        <v>84150.51</v>
      </c>
      <c r="AJ193" s="28">
        <v>87</v>
      </c>
      <c r="AK193" s="33">
        <v>28170</v>
      </c>
      <c r="AL193" s="33">
        <v>37819</v>
      </c>
      <c r="AM193" s="26">
        <v>35.090000000000003</v>
      </c>
      <c r="AN193" s="26">
        <v>21.99</v>
      </c>
      <c r="AO193" s="26">
        <v>22.54</v>
      </c>
      <c r="AP193" s="26">
        <v>4.55</v>
      </c>
      <c r="AQ193" s="25">
        <v>0</v>
      </c>
      <c r="AR193" s="27">
        <v>0.81730000000000003</v>
      </c>
      <c r="AS193" s="25">
        <v>942.35</v>
      </c>
      <c r="AT193" s="25">
        <v>2046.64</v>
      </c>
      <c r="AU193" s="25">
        <v>5169.93</v>
      </c>
      <c r="AV193" s="25">
        <v>781.48</v>
      </c>
      <c r="AW193" s="25">
        <v>134.59</v>
      </c>
      <c r="AX193" s="25">
        <v>9074.99</v>
      </c>
      <c r="AY193" s="25">
        <v>5480.62</v>
      </c>
      <c r="AZ193" s="30">
        <v>0.60009999999999997</v>
      </c>
      <c r="BA193" s="25">
        <v>2648.72</v>
      </c>
      <c r="BB193" s="30">
        <v>0.28999999999999998</v>
      </c>
      <c r="BC193" s="25">
        <v>1004.07</v>
      </c>
      <c r="BD193" s="30">
        <v>0.1099</v>
      </c>
      <c r="BE193" s="25">
        <v>9133.42</v>
      </c>
      <c r="BF193" s="25">
        <v>5427.96</v>
      </c>
      <c r="BG193" s="30">
        <v>2.5541999999999998</v>
      </c>
      <c r="BH193" s="30">
        <v>0.5675</v>
      </c>
      <c r="BI193" s="30">
        <v>0.20150000000000001</v>
      </c>
      <c r="BJ193" s="30">
        <v>0.17899999999999999</v>
      </c>
      <c r="BK193" s="30">
        <v>4.3400000000000001E-2</v>
      </c>
      <c r="BL193" s="30">
        <v>8.6999999999999994E-3</v>
      </c>
    </row>
    <row r="194" spans="1:64" ht="15" x14ac:dyDescent="0.25">
      <c r="A194" s="28" t="s">
        <v>457</v>
      </c>
      <c r="B194" s="28">
        <v>46649</v>
      </c>
      <c r="C194" s="28">
        <v>63</v>
      </c>
      <c r="D194" s="29">
        <v>10.01</v>
      </c>
      <c r="E194" s="29">
        <v>630.51</v>
      </c>
      <c r="F194" s="29">
        <v>757</v>
      </c>
      <c r="G194" s="30">
        <v>1.0699999999999999E-2</v>
      </c>
      <c r="H194" s="30">
        <v>0</v>
      </c>
      <c r="I194" s="30">
        <v>1.5E-3</v>
      </c>
      <c r="J194" s="30">
        <v>0</v>
      </c>
      <c r="K194" s="30">
        <v>1.5E-3</v>
      </c>
      <c r="L194" s="30">
        <v>0.95689999999999997</v>
      </c>
      <c r="M194" s="30">
        <v>2.9399999999999999E-2</v>
      </c>
      <c r="N194" s="30">
        <v>0.21929999999999999</v>
      </c>
      <c r="O194" s="30">
        <v>0</v>
      </c>
      <c r="P194" s="30">
        <v>0.11899999999999999</v>
      </c>
      <c r="Q194" s="29">
        <v>31.13</v>
      </c>
      <c r="R194" s="25">
        <v>52274.94</v>
      </c>
      <c r="S194" s="30">
        <v>0.21279999999999999</v>
      </c>
      <c r="T194" s="30">
        <v>0.1489</v>
      </c>
      <c r="U194" s="30">
        <v>0.63829999999999998</v>
      </c>
      <c r="V194" s="26">
        <v>20.69</v>
      </c>
      <c r="W194" s="29">
        <v>5.08</v>
      </c>
      <c r="X194" s="25">
        <v>79495.149999999994</v>
      </c>
      <c r="Y194" s="26">
        <v>118.83</v>
      </c>
      <c r="Z194" s="25">
        <v>104550.68</v>
      </c>
      <c r="AA194" s="30">
        <v>0.95899999999999996</v>
      </c>
      <c r="AB194" s="30">
        <v>1.26E-2</v>
      </c>
      <c r="AC194" s="30">
        <v>2.75E-2</v>
      </c>
      <c r="AD194" s="30">
        <v>8.9999999999999998E-4</v>
      </c>
      <c r="AE194" s="30">
        <v>4.1000000000000002E-2</v>
      </c>
      <c r="AF194" s="25">
        <v>104.55</v>
      </c>
      <c r="AG194" s="25">
        <v>2340.88</v>
      </c>
      <c r="AH194" s="25">
        <v>407.29</v>
      </c>
      <c r="AI194" s="25">
        <v>84762.34</v>
      </c>
      <c r="AJ194" s="28">
        <v>88</v>
      </c>
      <c r="AK194" s="33">
        <v>33285</v>
      </c>
      <c r="AL194" s="33">
        <v>45864</v>
      </c>
      <c r="AM194" s="26">
        <v>33.729999999999997</v>
      </c>
      <c r="AN194" s="26">
        <v>22.06</v>
      </c>
      <c r="AO194" s="26">
        <v>22.22</v>
      </c>
      <c r="AP194" s="26">
        <v>4.9000000000000004</v>
      </c>
      <c r="AQ194" s="25">
        <v>782.42</v>
      </c>
      <c r="AR194" s="27">
        <v>0.99119999999999997</v>
      </c>
      <c r="AS194" s="25">
        <v>1092.45</v>
      </c>
      <c r="AT194" s="25">
        <v>1469.98</v>
      </c>
      <c r="AU194" s="25">
        <v>4585.67</v>
      </c>
      <c r="AV194" s="25">
        <v>919.01</v>
      </c>
      <c r="AW194" s="25">
        <v>340.45</v>
      </c>
      <c r="AX194" s="25">
        <v>8407.5499999999993</v>
      </c>
      <c r="AY194" s="25">
        <v>3881.93</v>
      </c>
      <c r="AZ194" s="30">
        <v>0.45850000000000002</v>
      </c>
      <c r="BA194" s="25">
        <v>4101.7299999999996</v>
      </c>
      <c r="BB194" s="30">
        <v>0.4844</v>
      </c>
      <c r="BC194" s="25">
        <v>483.51</v>
      </c>
      <c r="BD194" s="30">
        <v>5.7099999999999998E-2</v>
      </c>
      <c r="BE194" s="25">
        <v>8467.17</v>
      </c>
      <c r="BF194" s="25">
        <v>6053.66</v>
      </c>
      <c r="BG194" s="30">
        <v>1.9004000000000001</v>
      </c>
      <c r="BH194" s="30">
        <v>0.57179999999999997</v>
      </c>
      <c r="BI194" s="30">
        <v>0.1895</v>
      </c>
      <c r="BJ194" s="30">
        <v>0.1772</v>
      </c>
      <c r="BK194" s="30">
        <v>4.4200000000000003E-2</v>
      </c>
      <c r="BL194" s="30">
        <v>1.7299999999999999E-2</v>
      </c>
    </row>
    <row r="195" spans="1:64" ht="15" x14ac:dyDescent="0.25">
      <c r="A195" s="28" t="s">
        <v>458</v>
      </c>
      <c r="B195" s="28">
        <v>47852</v>
      </c>
      <c r="C195" s="28">
        <v>83</v>
      </c>
      <c r="D195" s="29">
        <v>13.85</v>
      </c>
      <c r="E195" s="29">
        <v>1149.94</v>
      </c>
      <c r="F195" s="29">
        <v>1141</v>
      </c>
      <c r="G195" s="30">
        <v>2.0999999999999999E-3</v>
      </c>
      <c r="H195" s="30">
        <v>0</v>
      </c>
      <c r="I195" s="30">
        <v>1.4E-3</v>
      </c>
      <c r="J195" s="30">
        <v>3.8999999999999998E-3</v>
      </c>
      <c r="K195" s="30">
        <v>1.17E-2</v>
      </c>
      <c r="L195" s="30">
        <v>0.96150000000000002</v>
      </c>
      <c r="M195" s="30">
        <v>1.9400000000000001E-2</v>
      </c>
      <c r="N195" s="30">
        <v>0.32540000000000002</v>
      </c>
      <c r="O195" s="30">
        <v>0</v>
      </c>
      <c r="P195" s="30">
        <v>0.1487</v>
      </c>
      <c r="Q195" s="29">
        <v>53.15</v>
      </c>
      <c r="R195" s="25">
        <v>47253.37</v>
      </c>
      <c r="S195" s="30">
        <v>0.23710000000000001</v>
      </c>
      <c r="T195" s="30">
        <v>0.1237</v>
      </c>
      <c r="U195" s="30">
        <v>0.63919999999999999</v>
      </c>
      <c r="V195" s="26">
        <v>17.05</v>
      </c>
      <c r="W195" s="29">
        <v>5</v>
      </c>
      <c r="X195" s="25">
        <v>76167.399999999994</v>
      </c>
      <c r="Y195" s="26">
        <v>217.67</v>
      </c>
      <c r="Z195" s="25">
        <v>120350.72</v>
      </c>
      <c r="AA195" s="30">
        <v>0.85309999999999997</v>
      </c>
      <c r="AB195" s="30">
        <v>0.1123</v>
      </c>
      <c r="AC195" s="30">
        <v>3.3599999999999998E-2</v>
      </c>
      <c r="AD195" s="30">
        <v>1E-3</v>
      </c>
      <c r="AE195" s="30">
        <v>0.1469</v>
      </c>
      <c r="AF195" s="25">
        <v>120.35</v>
      </c>
      <c r="AG195" s="25">
        <v>3391.92</v>
      </c>
      <c r="AH195" s="25">
        <v>471</v>
      </c>
      <c r="AI195" s="25">
        <v>127623.55</v>
      </c>
      <c r="AJ195" s="28">
        <v>331</v>
      </c>
      <c r="AK195" s="33">
        <v>31071</v>
      </c>
      <c r="AL195" s="33">
        <v>46345</v>
      </c>
      <c r="AM195" s="26">
        <v>48.69</v>
      </c>
      <c r="AN195" s="26">
        <v>26.98</v>
      </c>
      <c r="AO195" s="26">
        <v>31</v>
      </c>
      <c r="AP195" s="26">
        <v>4.0999999999999996</v>
      </c>
      <c r="AQ195" s="25">
        <v>0</v>
      </c>
      <c r="AR195" s="27">
        <v>0.83989999999999998</v>
      </c>
      <c r="AS195" s="25">
        <v>901.61</v>
      </c>
      <c r="AT195" s="25">
        <v>1954.51</v>
      </c>
      <c r="AU195" s="25">
        <v>4835.2700000000004</v>
      </c>
      <c r="AV195" s="25">
        <v>911.14</v>
      </c>
      <c r="AW195" s="25">
        <v>294.49</v>
      </c>
      <c r="AX195" s="25">
        <v>8897.02</v>
      </c>
      <c r="AY195" s="25">
        <v>4084.98</v>
      </c>
      <c r="AZ195" s="30">
        <v>0.48060000000000003</v>
      </c>
      <c r="BA195" s="25">
        <v>3544.84</v>
      </c>
      <c r="BB195" s="30">
        <v>0.41699999999999998</v>
      </c>
      <c r="BC195" s="25">
        <v>870.05</v>
      </c>
      <c r="BD195" s="30">
        <v>0.1024</v>
      </c>
      <c r="BE195" s="25">
        <v>8499.8799999999992</v>
      </c>
      <c r="BF195" s="25">
        <v>3539.34</v>
      </c>
      <c r="BG195" s="30">
        <v>0.93</v>
      </c>
      <c r="BH195" s="30">
        <v>0.54990000000000006</v>
      </c>
      <c r="BI195" s="30">
        <v>0.2346</v>
      </c>
      <c r="BJ195" s="30">
        <v>0.12139999999999999</v>
      </c>
      <c r="BK195" s="30">
        <v>2.87E-2</v>
      </c>
      <c r="BL195" s="30">
        <v>6.5299999999999997E-2</v>
      </c>
    </row>
    <row r="196" spans="1:64" ht="15" x14ac:dyDescent="0.25">
      <c r="A196" s="28" t="s">
        <v>459</v>
      </c>
      <c r="B196" s="28">
        <v>44016</v>
      </c>
      <c r="C196" s="28">
        <v>143</v>
      </c>
      <c r="D196" s="29">
        <v>31.81</v>
      </c>
      <c r="E196" s="29">
        <v>4549.1400000000003</v>
      </c>
      <c r="F196" s="29">
        <v>4270</v>
      </c>
      <c r="G196" s="30">
        <v>4.7999999999999996E-3</v>
      </c>
      <c r="H196" s="30">
        <v>5.0000000000000001E-4</v>
      </c>
      <c r="I196" s="30">
        <v>7.9600000000000004E-2</v>
      </c>
      <c r="J196" s="30">
        <v>6.9999999999999999E-4</v>
      </c>
      <c r="K196" s="30">
        <v>0.15329999999999999</v>
      </c>
      <c r="L196" s="30">
        <v>0.64349999999999996</v>
      </c>
      <c r="M196" s="30">
        <v>0.1176</v>
      </c>
      <c r="N196" s="30">
        <v>0.58740000000000003</v>
      </c>
      <c r="O196" s="30">
        <v>4.7500000000000001E-2</v>
      </c>
      <c r="P196" s="30">
        <v>0.12039999999999999</v>
      </c>
      <c r="Q196" s="29">
        <v>172.9</v>
      </c>
      <c r="R196" s="25">
        <v>52708.62</v>
      </c>
      <c r="S196" s="30">
        <v>0.30109999999999998</v>
      </c>
      <c r="T196" s="30">
        <v>0.15989999999999999</v>
      </c>
      <c r="U196" s="30">
        <v>0.53900000000000003</v>
      </c>
      <c r="V196" s="26">
        <v>19.28</v>
      </c>
      <c r="W196" s="29">
        <v>26.5</v>
      </c>
      <c r="X196" s="25">
        <v>76541.509999999995</v>
      </c>
      <c r="Y196" s="26">
        <v>162.88</v>
      </c>
      <c r="Z196" s="25">
        <v>127394.84</v>
      </c>
      <c r="AA196" s="30">
        <v>0.73680000000000001</v>
      </c>
      <c r="AB196" s="30">
        <v>0.219</v>
      </c>
      <c r="AC196" s="30">
        <v>4.3200000000000002E-2</v>
      </c>
      <c r="AD196" s="30">
        <v>1.1000000000000001E-3</v>
      </c>
      <c r="AE196" s="30">
        <v>0.2636</v>
      </c>
      <c r="AF196" s="25">
        <v>127.39</v>
      </c>
      <c r="AG196" s="25">
        <v>2823.07</v>
      </c>
      <c r="AH196" s="25">
        <v>357.89</v>
      </c>
      <c r="AI196" s="25">
        <v>141599.79999999999</v>
      </c>
      <c r="AJ196" s="28">
        <v>388</v>
      </c>
      <c r="AK196" s="33">
        <v>27307</v>
      </c>
      <c r="AL196" s="33">
        <v>39263</v>
      </c>
      <c r="AM196" s="26">
        <v>33.700000000000003</v>
      </c>
      <c r="AN196" s="26">
        <v>21.62</v>
      </c>
      <c r="AO196" s="26">
        <v>21.66</v>
      </c>
      <c r="AP196" s="26">
        <v>4.2</v>
      </c>
      <c r="AQ196" s="25">
        <v>1424.72</v>
      </c>
      <c r="AR196" s="27">
        <v>1.3962000000000001</v>
      </c>
      <c r="AS196" s="25">
        <v>927.22</v>
      </c>
      <c r="AT196" s="25">
        <v>1537.74</v>
      </c>
      <c r="AU196" s="25">
        <v>5032.68</v>
      </c>
      <c r="AV196" s="25">
        <v>822.51</v>
      </c>
      <c r="AW196" s="25">
        <v>298.83</v>
      </c>
      <c r="AX196" s="25">
        <v>8618.9699999999993</v>
      </c>
      <c r="AY196" s="25">
        <v>3696.05</v>
      </c>
      <c r="AZ196" s="30">
        <v>0.41160000000000002</v>
      </c>
      <c r="BA196" s="25">
        <v>4293.51</v>
      </c>
      <c r="BB196" s="30">
        <v>0.47810000000000002</v>
      </c>
      <c r="BC196" s="25">
        <v>991.23</v>
      </c>
      <c r="BD196" s="30">
        <v>0.1104</v>
      </c>
      <c r="BE196" s="25">
        <v>8980.7900000000009</v>
      </c>
      <c r="BF196" s="25">
        <v>2016.09</v>
      </c>
      <c r="BG196" s="30">
        <v>0.61040000000000005</v>
      </c>
      <c r="BH196" s="30">
        <v>0.58230000000000004</v>
      </c>
      <c r="BI196" s="30">
        <v>0.2019</v>
      </c>
      <c r="BJ196" s="30">
        <v>0.1598</v>
      </c>
      <c r="BK196" s="30">
        <v>3.8100000000000002E-2</v>
      </c>
      <c r="BL196" s="30">
        <v>1.7899999999999999E-2</v>
      </c>
    </row>
    <row r="197" spans="1:64" ht="15" x14ac:dyDescent="0.25">
      <c r="A197" s="28" t="s">
        <v>460</v>
      </c>
      <c r="B197" s="28">
        <v>50492</v>
      </c>
      <c r="C197" s="28">
        <v>163</v>
      </c>
      <c r="D197" s="29">
        <v>4.83</v>
      </c>
      <c r="E197" s="29">
        <v>787.22</v>
      </c>
      <c r="F197" s="29">
        <v>777</v>
      </c>
      <c r="G197" s="30">
        <v>2.7000000000000001E-3</v>
      </c>
      <c r="H197" s="30">
        <v>0</v>
      </c>
      <c r="I197" s="30">
        <v>5.1000000000000004E-3</v>
      </c>
      <c r="J197" s="30">
        <v>0</v>
      </c>
      <c r="K197" s="30">
        <v>3.8E-3</v>
      </c>
      <c r="L197" s="30">
        <v>0.98080000000000001</v>
      </c>
      <c r="M197" s="30">
        <v>7.6E-3</v>
      </c>
      <c r="N197" s="30">
        <v>0.58230000000000004</v>
      </c>
      <c r="O197" s="30">
        <v>0</v>
      </c>
      <c r="P197" s="30">
        <v>0.2198</v>
      </c>
      <c r="Q197" s="29">
        <v>39.049999999999997</v>
      </c>
      <c r="R197" s="25">
        <v>42218.52</v>
      </c>
      <c r="S197" s="30">
        <v>0.1333</v>
      </c>
      <c r="T197" s="30">
        <v>0.15</v>
      </c>
      <c r="U197" s="30">
        <v>0.7167</v>
      </c>
      <c r="V197" s="26">
        <v>15.93</v>
      </c>
      <c r="W197" s="29">
        <v>9.33</v>
      </c>
      <c r="X197" s="25">
        <v>46215.26</v>
      </c>
      <c r="Y197" s="26">
        <v>80.599999999999994</v>
      </c>
      <c r="Z197" s="25">
        <v>75710.080000000002</v>
      </c>
      <c r="AA197" s="30">
        <v>0.85389999999999999</v>
      </c>
      <c r="AB197" s="30">
        <v>6.9699999999999998E-2</v>
      </c>
      <c r="AC197" s="30">
        <v>7.4399999999999994E-2</v>
      </c>
      <c r="AD197" s="30">
        <v>1.9E-3</v>
      </c>
      <c r="AE197" s="30">
        <v>0.14610000000000001</v>
      </c>
      <c r="AF197" s="25">
        <v>75.709999999999994</v>
      </c>
      <c r="AG197" s="25">
        <v>1890.9</v>
      </c>
      <c r="AH197" s="25">
        <v>294.75</v>
      </c>
      <c r="AI197" s="25">
        <v>65815.67</v>
      </c>
      <c r="AJ197" s="28">
        <v>34</v>
      </c>
      <c r="AK197" s="33">
        <v>25679</v>
      </c>
      <c r="AL197" s="33">
        <v>36021</v>
      </c>
      <c r="AM197" s="26">
        <v>36.6</v>
      </c>
      <c r="AN197" s="26">
        <v>23.9</v>
      </c>
      <c r="AO197" s="26">
        <v>25.42</v>
      </c>
      <c r="AP197" s="26">
        <v>3.6</v>
      </c>
      <c r="AQ197" s="25">
        <v>0</v>
      </c>
      <c r="AR197" s="27">
        <v>0.68010000000000004</v>
      </c>
      <c r="AS197" s="25">
        <v>1649.43</v>
      </c>
      <c r="AT197" s="25">
        <v>3029.32</v>
      </c>
      <c r="AU197" s="25">
        <v>5736.4</v>
      </c>
      <c r="AV197" s="25">
        <v>423.01</v>
      </c>
      <c r="AW197" s="25">
        <v>239.53</v>
      </c>
      <c r="AX197" s="25">
        <v>11077.69</v>
      </c>
      <c r="AY197" s="25">
        <v>6848.59</v>
      </c>
      <c r="AZ197" s="30">
        <v>0.61819999999999997</v>
      </c>
      <c r="BA197" s="25">
        <v>1688.69</v>
      </c>
      <c r="BB197" s="30">
        <v>0.15240000000000001</v>
      </c>
      <c r="BC197" s="25">
        <v>2541.15</v>
      </c>
      <c r="BD197" s="30">
        <v>0.22939999999999999</v>
      </c>
      <c r="BE197" s="25">
        <v>11078.43</v>
      </c>
      <c r="BF197" s="25">
        <v>6155.55</v>
      </c>
      <c r="BG197" s="30">
        <v>2.7717000000000001</v>
      </c>
      <c r="BH197" s="30">
        <v>0.53080000000000005</v>
      </c>
      <c r="BI197" s="30">
        <v>0.21129999999999999</v>
      </c>
      <c r="BJ197" s="30">
        <v>0.20180000000000001</v>
      </c>
      <c r="BK197" s="30">
        <v>4.41E-2</v>
      </c>
      <c r="BL197" s="30">
        <v>1.1900000000000001E-2</v>
      </c>
    </row>
    <row r="198" spans="1:64" ht="15" x14ac:dyDescent="0.25">
      <c r="A198" s="28" t="s">
        <v>461</v>
      </c>
      <c r="B198" s="28">
        <v>46961</v>
      </c>
      <c r="C198" s="28">
        <v>28</v>
      </c>
      <c r="D198" s="29">
        <v>264.58</v>
      </c>
      <c r="E198" s="29">
        <v>7408.1</v>
      </c>
      <c r="F198" s="29">
        <v>7028</v>
      </c>
      <c r="G198" s="30">
        <v>3.3000000000000002E-2</v>
      </c>
      <c r="H198" s="30">
        <v>0</v>
      </c>
      <c r="I198" s="30">
        <v>0.17680000000000001</v>
      </c>
      <c r="J198" s="30">
        <v>2.0999999999999999E-3</v>
      </c>
      <c r="K198" s="30">
        <v>3.0300000000000001E-2</v>
      </c>
      <c r="L198" s="30">
        <v>0.69120000000000004</v>
      </c>
      <c r="M198" s="30">
        <v>6.6600000000000006E-2</v>
      </c>
      <c r="N198" s="30">
        <v>0.25580000000000003</v>
      </c>
      <c r="O198" s="30">
        <v>2.4E-2</v>
      </c>
      <c r="P198" s="30">
        <v>0.1361</v>
      </c>
      <c r="Q198" s="29">
        <v>324.33</v>
      </c>
      <c r="R198" s="25">
        <v>67855.48</v>
      </c>
      <c r="S198" s="30">
        <v>0.1953</v>
      </c>
      <c r="T198" s="30">
        <v>0.18429999999999999</v>
      </c>
      <c r="U198" s="30">
        <v>0.62050000000000005</v>
      </c>
      <c r="V198" s="26">
        <v>17.670000000000002</v>
      </c>
      <c r="W198" s="29">
        <v>41.01</v>
      </c>
      <c r="X198" s="25">
        <v>105096.71</v>
      </c>
      <c r="Y198" s="26">
        <v>178.74</v>
      </c>
      <c r="Z198" s="25">
        <v>199871.02</v>
      </c>
      <c r="AA198" s="30">
        <v>0.78349999999999997</v>
      </c>
      <c r="AB198" s="30">
        <v>0.1961</v>
      </c>
      <c r="AC198" s="30">
        <v>1.9800000000000002E-2</v>
      </c>
      <c r="AD198" s="30">
        <v>5.9999999999999995E-4</v>
      </c>
      <c r="AE198" s="30">
        <v>0.21659999999999999</v>
      </c>
      <c r="AF198" s="25">
        <v>199.87</v>
      </c>
      <c r="AG198" s="25">
        <v>7390.68</v>
      </c>
      <c r="AH198" s="25">
        <v>753.81</v>
      </c>
      <c r="AI198" s="25">
        <v>220226.04</v>
      </c>
      <c r="AJ198" s="28">
        <v>544</v>
      </c>
      <c r="AK198" s="33">
        <v>44747</v>
      </c>
      <c r="AL198" s="33">
        <v>70965</v>
      </c>
      <c r="AM198" s="26">
        <v>66.900000000000006</v>
      </c>
      <c r="AN198" s="26">
        <v>34.82</v>
      </c>
      <c r="AO198" s="26">
        <v>42.48</v>
      </c>
      <c r="AP198" s="26">
        <v>4.4000000000000004</v>
      </c>
      <c r="AQ198" s="25">
        <v>0</v>
      </c>
      <c r="AR198" s="27">
        <v>0.74080000000000001</v>
      </c>
      <c r="AS198" s="25">
        <v>1242.26</v>
      </c>
      <c r="AT198" s="25">
        <v>1580.73</v>
      </c>
      <c r="AU198" s="25">
        <v>7522.15</v>
      </c>
      <c r="AV198" s="25">
        <v>1065.51</v>
      </c>
      <c r="AW198" s="25">
        <v>213.71</v>
      </c>
      <c r="AX198" s="25">
        <v>11624.36</v>
      </c>
      <c r="AY198" s="25">
        <v>3049.02</v>
      </c>
      <c r="AZ198" s="30">
        <v>0.2757</v>
      </c>
      <c r="BA198" s="25">
        <v>7432.19</v>
      </c>
      <c r="BB198" s="30">
        <v>0.67200000000000004</v>
      </c>
      <c r="BC198" s="25">
        <v>578.27</v>
      </c>
      <c r="BD198" s="30">
        <v>5.2299999999999999E-2</v>
      </c>
      <c r="BE198" s="25">
        <v>11059.48</v>
      </c>
      <c r="BF198" s="25">
        <v>1223.3900000000001</v>
      </c>
      <c r="BG198" s="30">
        <v>0.16350000000000001</v>
      </c>
      <c r="BH198" s="30">
        <v>0.65480000000000005</v>
      </c>
      <c r="BI198" s="30">
        <v>0.20100000000000001</v>
      </c>
      <c r="BJ198" s="30">
        <v>9.2399999999999996E-2</v>
      </c>
      <c r="BK198" s="30">
        <v>2.3699999999999999E-2</v>
      </c>
      <c r="BL198" s="30">
        <v>2.81E-2</v>
      </c>
    </row>
    <row r="199" spans="1:64" ht="15" x14ac:dyDescent="0.25">
      <c r="A199" s="28" t="s">
        <v>462</v>
      </c>
      <c r="B199" s="28">
        <v>44024</v>
      </c>
      <c r="C199" s="28">
        <v>29</v>
      </c>
      <c r="D199" s="29">
        <v>73.86</v>
      </c>
      <c r="E199" s="29">
        <v>2141.8000000000002</v>
      </c>
      <c r="F199" s="29">
        <v>1940</v>
      </c>
      <c r="G199" s="30">
        <v>0</v>
      </c>
      <c r="H199" s="30">
        <v>0</v>
      </c>
      <c r="I199" s="30">
        <v>8.0999999999999996E-3</v>
      </c>
      <c r="J199" s="30">
        <v>0</v>
      </c>
      <c r="K199" s="30">
        <v>8.8000000000000005E-3</v>
      </c>
      <c r="L199" s="30">
        <v>0.95799999999999996</v>
      </c>
      <c r="M199" s="30">
        <v>2.5100000000000001E-2</v>
      </c>
      <c r="N199" s="30">
        <v>0.52370000000000005</v>
      </c>
      <c r="O199" s="30">
        <v>0</v>
      </c>
      <c r="P199" s="30">
        <v>0.18709999999999999</v>
      </c>
      <c r="Q199" s="29">
        <v>83.33</v>
      </c>
      <c r="R199" s="25">
        <v>51237.9</v>
      </c>
      <c r="S199" s="30">
        <v>0.16109999999999999</v>
      </c>
      <c r="T199" s="30">
        <v>0.16109999999999999</v>
      </c>
      <c r="U199" s="30">
        <v>0.67789999999999995</v>
      </c>
      <c r="V199" s="26">
        <v>18.36</v>
      </c>
      <c r="W199" s="29">
        <v>12.28</v>
      </c>
      <c r="X199" s="25">
        <v>72530.210000000006</v>
      </c>
      <c r="Y199" s="26">
        <v>164.28</v>
      </c>
      <c r="Z199" s="25">
        <v>82704.509999999995</v>
      </c>
      <c r="AA199" s="30">
        <v>0.78400000000000003</v>
      </c>
      <c r="AB199" s="30">
        <v>0.20219999999999999</v>
      </c>
      <c r="AC199" s="30">
        <v>1.23E-2</v>
      </c>
      <c r="AD199" s="30">
        <v>1.5E-3</v>
      </c>
      <c r="AE199" s="30">
        <v>0.21679999999999999</v>
      </c>
      <c r="AF199" s="25">
        <v>82.7</v>
      </c>
      <c r="AG199" s="25">
        <v>2553.65</v>
      </c>
      <c r="AH199" s="25">
        <v>411.43</v>
      </c>
      <c r="AI199" s="25">
        <v>92663.8</v>
      </c>
      <c r="AJ199" s="28">
        <v>136</v>
      </c>
      <c r="AK199" s="33">
        <v>25563</v>
      </c>
      <c r="AL199" s="33">
        <v>36689</v>
      </c>
      <c r="AM199" s="26">
        <v>55.93</v>
      </c>
      <c r="AN199" s="26">
        <v>28.7</v>
      </c>
      <c r="AO199" s="26">
        <v>37.590000000000003</v>
      </c>
      <c r="AP199" s="26">
        <v>3.9</v>
      </c>
      <c r="AQ199" s="25">
        <v>0</v>
      </c>
      <c r="AR199" s="27">
        <v>0.85589999999999999</v>
      </c>
      <c r="AS199" s="25">
        <v>986.53</v>
      </c>
      <c r="AT199" s="25">
        <v>1792.05</v>
      </c>
      <c r="AU199" s="25">
        <v>5504.02</v>
      </c>
      <c r="AV199" s="25">
        <v>1074.7</v>
      </c>
      <c r="AW199" s="25">
        <v>149.37</v>
      </c>
      <c r="AX199" s="25">
        <v>9506.67</v>
      </c>
      <c r="AY199" s="25">
        <v>5310.56</v>
      </c>
      <c r="AZ199" s="30">
        <v>0.58250000000000002</v>
      </c>
      <c r="BA199" s="25">
        <v>2579.71</v>
      </c>
      <c r="BB199" s="30">
        <v>0.28289999999999998</v>
      </c>
      <c r="BC199" s="25">
        <v>1227.1300000000001</v>
      </c>
      <c r="BD199" s="30">
        <v>0.1346</v>
      </c>
      <c r="BE199" s="25">
        <v>9117.4</v>
      </c>
      <c r="BF199" s="25">
        <v>4182.88</v>
      </c>
      <c r="BG199" s="30">
        <v>1.7110000000000001</v>
      </c>
      <c r="BH199" s="30">
        <v>0.57210000000000005</v>
      </c>
      <c r="BI199" s="30">
        <v>0.19789999999999999</v>
      </c>
      <c r="BJ199" s="30">
        <v>0.18540000000000001</v>
      </c>
      <c r="BK199" s="30">
        <v>2.9000000000000001E-2</v>
      </c>
      <c r="BL199" s="30">
        <v>1.5599999999999999E-2</v>
      </c>
    </row>
    <row r="200" spans="1:64" ht="15" x14ac:dyDescent="0.25">
      <c r="A200" s="28" t="s">
        <v>463</v>
      </c>
      <c r="B200" s="28">
        <v>65680</v>
      </c>
      <c r="C200" s="28">
        <v>382</v>
      </c>
      <c r="D200" s="29">
        <v>6.73</v>
      </c>
      <c r="E200" s="29">
        <v>2569.21</v>
      </c>
      <c r="F200" s="29">
        <v>2435</v>
      </c>
      <c r="G200" s="30">
        <v>8.9999999999999998E-4</v>
      </c>
      <c r="H200" s="30">
        <v>0</v>
      </c>
      <c r="I200" s="30">
        <v>2.24E-2</v>
      </c>
      <c r="J200" s="30">
        <v>1.6000000000000001E-3</v>
      </c>
      <c r="K200" s="30">
        <v>4.8999999999999998E-3</v>
      </c>
      <c r="L200" s="30">
        <v>0.95609999999999995</v>
      </c>
      <c r="M200" s="30">
        <v>1.41E-2</v>
      </c>
      <c r="N200" s="30">
        <v>0.50509999999999999</v>
      </c>
      <c r="O200" s="30">
        <v>0</v>
      </c>
      <c r="P200" s="30">
        <v>0.16550000000000001</v>
      </c>
      <c r="Q200" s="29">
        <v>111.5</v>
      </c>
      <c r="R200" s="25">
        <v>48609.39</v>
      </c>
      <c r="S200" s="30">
        <v>0.1923</v>
      </c>
      <c r="T200" s="30">
        <v>0.109</v>
      </c>
      <c r="U200" s="30">
        <v>0.69869999999999999</v>
      </c>
      <c r="V200" s="26">
        <v>16.3</v>
      </c>
      <c r="W200" s="29">
        <v>16.8</v>
      </c>
      <c r="X200" s="25">
        <v>65466.07</v>
      </c>
      <c r="Y200" s="26">
        <v>147.08000000000001</v>
      </c>
      <c r="Z200" s="25">
        <v>177070.33</v>
      </c>
      <c r="AA200" s="30">
        <v>0.37309999999999999</v>
      </c>
      <c r="AB200" s="30">
        <v>0.14990000000000001</v>
      </c>
      <c r="AC200" s="30">
        <v>0.47620000000000001</v>
      </c>
      <c r="AD200" s="30">
        <v>6.9999999999999999E-4</v>
      </c>
      <c r="AE200" s="30">
        <v>0.627</v>
      </c>
      <c r="AF200" s="25">
        <v>177.07</v>
      </c>
      <c r="AG200" s="25">
        <v>3895.55</v>
      </c>
      <c r="AH200" s="25">
        <v>300.27999999999997</v>
      </c>
      <c r="AI200" s="25">
        <v>155662.26</v>
      </c>
      <c r="AJ200" s="28">
        <v>434</v>
      </c>
      <c r="AK200" s="33">
        <v>26775</v>
      </c>
      <c r="AL200" s="33">
        <v>41373</v>
      </c>
      <c r="AM200" s="26">
        <v>22</v>
      </c>
      <c r="AN200" s="26">
        <v>22</v>
      </c>
      <c r="AO200" s="26">
        <v>22</v>
      </c>
      <c r="AP200" s="26">
        <v>2.5499999999999998</v>
      </c>
      <c r="AQ200" s="25">
        <v>0</v>
      </c>
      <c r="AR200" s="27">
        <v>0.66590000000000005</v>
      </c>
      <c r="AS200" s="25">
        <v>1269.17</v>
      </c>
      <c r="AT200" s="25">
        <v>2124.4</v>
      </c>
      <c r="AU200" s="25">
        <v>5268.42</v>
      </c>
      <c r="AV200" s="25">
        <v>738.46</v>
      </c>
      <c r="AW200" s="25">
        <v>263.45999999999998</v>
      </c>
      <c r="AX200" s="25">
        <v>9663.91</v>
      </c>
      <c r="AY200" s="25">
        <v>4700.21</v>
      </c>
      <c r="AZ200" s="30">
        <v>0.46250000000000002</v>
      </c>
      <c r="BA200" s="25">
        <v>4157.68</v>
      </c>
      <c r="BB200" s="30">
        <v>0.40910000000000002</v>
      </c>
      <c r="BC200" s="25">
        <v>1304.4000000000001</v>
      </c>
      <c r="BD200" s="30">
        <v>0.12839999999999999</v>
      </c>
      <c r="BE200" s="25">
        <v>10162.290000000001</v>
      </c>
      <c r="BF200" s="25">
        <v>4276.43</v>
      </c>
      <c r="BG200" s="30">
        <v>1.5938000000000001</v>
      </c>
      <c r="BH200" s="30">
        <v>0.53759999999999997</v>
      </c>
      <c r="BI200" s="30">
        <v>0.23480000000000001</v>
      </c>
      <c r="BJ200" s="30">
        <v>0.16669999999999999</v>
      </c>
      <c r="BK200" s="30">
        <v>4.48E-2</v>
      </c>
      <c r="BL200" s="30">
        <v>1.61E-2</v>
      </c>
    </row>
    <row r="201" spans="1:64" ht="15" x14ac:dyDescent="0.25">
      <c r="A201" s="28" t="s">
        <v>464</v>
      </c>
      <c r="B201" s="28">
        <v>44032</v>
      </c>
      <c r="C201" s="28">
        <v>100</v>
      </c>
      <c r="D201" s="29">
        <v>21.56</v>
      </c>
      <c r="E201" s="29">
        <v>2155.91</v>
      </c>
      <c r="F201" s="29">
        <v>2240</v>
      </c>
      <c r="G201" s="30">
        <v>8.8999999999999999E-3</v>
      </c>
      <c r="H201" s="30">
        <v>0</v>
      </c>
      <c r="I201" s="30">
        <v>4.41E-2</v>
      </c>
      <c r="J201" s="30">
        <v>0</v>
      </c>
      <c r="K201" s="30">
        <v>4.4000000000000003E-3</v>
      </c>
      <c r="L201" s="30">
        <v>0.91820000000000002</v>
      </c>
      <c r="M201" s="30">
        <v>2.4400000000000002E-2</v>
      </c>
      <c r="N201" s="30">
        <v>0.3402</v>
      </c>
      <c r="O201" s="30">
        <v>0</v>
      </c>
      <c r="P201" s="30">
        <v>0.1948</v>
      </c>
      <c r="Q201" s="29">
        <v>93.88</v>
      </c>
      <c r="R201" s="25">
        <v>51566.85</v>
      </c>
      <c r="S201" s="30">
        <v>0.16669999999999999</v>
      </c>
      <c r="T201" s="30">
        <v>0.1736</v>
      </c>
      <c r="U201" s="30">
        <v>0.65969999999999995</v>
      </c>
      <c r="V201" s="26">
        <v>19.309999999999999</v>
      </c>
      <c r="W201" s="29">
        <v>22</v>
      </c>
      <c r="X201" s="25">
        <v>70804.710000000006</v>
      </c>
      <c r="Y201" s="26">
        <v>94.5</v>
      </c>
      <c r="Z201" s="25">
        <v>111277.39</v>
      </c>
      <c r="AA201" s="30">
        <v>0.72240000000000004</v>
      </c>
      <c r="AB201" s="30">
        <v>0.2261</v>
      </c>
      <c r="AC201" s="30">
        <v>5.0299999999999997E-2</v>
      </c>
      <c r="AD201" s="30">
        <v>1.1999999999999999E-3</v>
      </c>
      <c r="AE201" s="30">
        <v>0.2777</v>
      </c>
      <c r="AF201" s="25">
        <v>111.28</v>
      </c>
      <c r="AG201" s="25">
        <v>2512.87</v>
      </c>
      <c r="AH201" s="25">
        <v>402.39</v>
      </c>
      <c r="AI201" s="25">
        <v>107796.77</v>
      </c>
      <c r="AJ201" s="28">
        <v>224</v>
      </c>
      <c r="AK201" s="33">
        <v>28025</v>
      </c>
      <c r="AL201" s="33">
        <v>45404</v>
      </c>
      <c r="AM201" s="26">
        <v>33</v>
      </c>
      <c r="AN201" s="26">
        <v>22</v>
      </c>
      <c r="AO201" s="26">
        <v>22.06</v>
      </c>
      <c r="AP201" s="26">
        <v>3.8</v>
      </c>
      <c r="AQ201" s="25">
        <v>0</v>
      </c>
      <c r="AR201" s="27">
        <v>0.60699999999999998</v>
      </c>
      <c r="AS201" s="25">
        <v>1140.1600000000001</v>
      </c>
      <c r="AT201" s="25">
        <v>2060.54</v>
      </c>
      <c r="AU201" s="25">
        <v>5283.92</v>
      </c>
      <c r="AV201" s="25">
        <v>1060.19</v>
      </c>
      <c r="AW201" s="25">
        <v>185.94</v>
      </c>
      <c r="AX201" s="25">
        <v>9730.75</v>
      </c>
      <c r="AY201" s="25">
        <v>5374.81</v>
      </c>
      <c r="AZ201" s="30">
        <v>0.59040000000000004</v>
      </c>
      <c r="BA201" s="25">
        <v>2677.77</v>
      </c>
      <c r="BB201" s="30">
        <v>0.29420000000000002</v>
      </c>
      <c r="BC201" s="25">
        <v>1050.49</v>
      </c>
      <c r="BD201" s="30">
        <v>0.1154</v>
      </c>
      <c r="BE201" s="25">
        <v>9103.08</v>
      </c>
      <c r="BF201" s="25">
        <v>5731.11</v>
      </c>
      <c r="BG201" s="30">
        <v>1.7079</v>
      </c>
      <c r="BH201" s="30">
        <v>0.55649999999999999</v>
      </c>
      <c r="BI201" s="30">
        <v>0.2591</v>
      </c>
      <c r="BJ201" s="30">
        <v>0.1431</v>
      </c>
      <c r="BK201" s="30">
        <v>3.1600000000000003E-2</v>
      </c>
      <c r="BL201" s="30">
        <v>9.7000000000000003E-3</v>
      </c>
    </row>
    <row r="202" spans="1:64" ht="15" x14ac:dyDescent="0.25">
      <c r="A202" s="28" t="s">
        <v>465</v>
      </c>
      <c r="B202" s="28">
        <v>50278</v>
      </c>
      <c r="C202" s="28">
        <v>109</v>
      </c>
      <c r="D202" s="29">
        <v>11.58</v>
      </c>
      <c r="E202" s="29">
        <v>1262.58</v>
      </c>
      <c r="F202" s="29">
        <v>1268</v>
      </c>
      <c r="G202" s="30">
        <v>8.0000000000000004E-4</v>
      </c>
      <c r="H202" s="30">
        <v>0</v>
      </c>
      <c r="I202" s="30">
        <v>1.9E-3</v>
      </c>
      <c r="J202" s="30">
        <v>8.0000000000000004E-4</v>
      </c>
      <c r="K202" s="30">
        <v>1.6000000000000001E-3</v>
      </c>
      <c r="L202" s="30">
        <v>0.98380000000000001</v>
      </c>
      <c r="M202" s="30">
        <v>1.11E-2</v>
      </c>
      <c r="N202" s="30">
        <v>0.33200000000000002</v>
      </c>
      <c r="O202" s="30">
        <v>0</v>
      </c>
      <c r="P202" s="30">
        <v>0.11310000000000001</v>
      </c>
      <c r="Q202" s="29">
        <v>59.44</v>
      </c>
      <c r="R202" s="25">
        <v>49629.46</v>
      </c>
      <c r="S202" s="30">
        <v>0.23080000000000001</v>
      </c>
      <c r="T202" s="30">
        <v>0.1026</v>
      </c>
      <c r="U202" s="30">
        <v>0.66669999999999996</v>
      </c>
      <c r="V202" s="26">
        <v>16.739999999999998</v>
      </c>
      <c r="W202" s="29">
        <v>8</v>
      </c>
      <c r="X202" s="25">
        <v>65291.38</v>
      </c>
      <c r="Y202" s="26">
        <v>151.41999999999999</v>
      </c>
      <c r="Z202" s="25">
        <v>152951.17000000001</v>
      </c>
      <c r="AA202" s="30">
        <v>0.78090000000000004</v>
      </c>
      <c r="AB202" s="30">
        <v>0.18629999999999999</v>
      </c>
      <c r="AC202" s="30">
        <v>3.1899999999999998E-2</v>
      </c>
      <c r="AD202" s="30">
        <v>8.9999999999999998E-4</v>
      </c>
      <c r="AE202" s="30">
        <v>0.2228</v>
      </c>
      <c r="AF202" s="25">
        <v>152.94999999999999</v>
      </c>
      <c r="AG202" s="25">
        <v>4679.0200000000004</v>
      </c>
      <c r="AH202" s="25">
        <v>481.34</v>
      </c>
      <c r="AI202" s="25">
        <v>159643.88</v>
      </c>
      <c r="AJ202" s="28">
        <v>447</v>
      </c>
      <c r="AK202" s="33">
        <v>27052</v>
      </c>
      <c r="AL202" s="33">
        <v>38277</v>
      </c>
      <c r="AM202" s="26">
        <v>51.59</v>
      </c>
      <c r="AN202" s="26">
        <v>29.29</v>
      </c>
      <c r="AO202" s="26">
        <v>32.36</v>
      </c>
      <c r="AP202" s="26">
        <v>4.9000000000000004</v>
      </c>
      <c r="AQ202" s="25">
        <v>0</v>
      </c>
      <c r="AR202" s="27">
        <v>1.2597</v>
      </c>
      <c r="AS202" s="25">
        <v>1203.79</v>
      </c>
      <c r="AT202" s="25">
        <v>1736.76</v>
      </c>
      <c r="AU202" s="25">
        <v>5075.42</v>
      </c>
      <c r="AV202" s="25">
        <v>727.6</v>
      </c>
      <c r="AW202" s="25">
        <v>365.6</v>
      </c>
      <c r="AX202" s="25">
        <v>9109.17</v>
      </c>
      <c r="AY202" s="25">
        <v>3400.04</v>
      </c>
      <c r="AZ202" s="30">
        <v>0.38900000000000001</v>
      </c>
      <c r="BA202" s="25">
        <v>4417.5200000000004</v>
      </c>
      <c r="BB202" s="30">
        <v>0.50549999999999995</v>
      </c>
      <c r="BC202" s="25">
        <v>921.86</v>
      </c>
      <c r="BD202" s="30">
        <v>0.1055</v>
      </c>
      <c r="BE202" s="25">
        <v>8739.42</v>
      </c>
      <c r="BF202" s="25">
        <v>2373.15</v>
      </c>
      <c r="BG202" s="30">
        <v>0.64529999999999998</v>
      </c>
      <c r="BH202" s="30">
        <v>0.54759999999999998</v>
      </c>
      <c r="BI202" s="30">
        <v>0.2379</v>
      </c>
      <c r="BJ202" s="30">
        <v>0.15579999999999999</v>
      </c>
      <c r="BK202" s="30">
        <v>3.95E-2</v>
      </c>
      <c r="BL202" s="30">
        <v>1.9300000000000001E-2</v>
      </c>
    </row>
    <row r="203" spans="1:64" ht="15" x14ac:dyDescent="0.25">
      <c r="A203" s="28" t="s">
        <v>466</v>
      </c>
      <c r="B203" s="28">
        <v>44040</v>
      </c>
      <c r="C203" s="28">
        <v>7</v>
      </c>
      <c r="D203" s="29">
        <v>589.38</v>
      </c>
      <c r="E203" s="29">
        <v>4125.63</v>
      </c>
      <c r="F203" s="29">
        <v>3823</v>
      </c>
      <c r="G203" s="30">
        <v>1.7000000000000001E-2</v>
      </c>
      <c r="H203" s="30">
        <v>0</v>
      </c>
      <c r="I203" s="30">
        <v>0.51819999999999999</v>
      </c>
      <c r="J203" s="30">
        <v>2.9999999999999997E-4</v>
      </c>
      <c r="K203" s="30">
        <v>2.2200000000000001E-2</v>
      </c>
      <c r="L203" s="30">
        <v>0.3947</v>
      </c>
      <c r="M203" s="30">
        <v>4.7600000000000003E-2</v>
      </c>
      <c r="N203" s="30">
        <v>0.64739999999999998</v>
      </c>
      <c r="O203" s="30">
        <v>3.8999999999999998E-3</v>
      </c>
      <c r="P203" s="30">
        <v>0.13100000000000001</v>
      </c>
      <c r="Q203" s="29">
        <v>147</v>
      </c>
      <c r="R203" s="25">
        <v>59791.49</v>
      </c>
      <c r="S203" s="30">
        <v>0.25</v>
      </c>
      <c r="T203" s="30">
        <v>0.2366</v>
      </c>
      <c r="U203" s="30">
        <v>0.51339999999999997</v>
      </c>
      <c r="V203" s="26">
        <v>23.18</v>
      </c>
      <c r="W203" s="29">
        <v>20.2</v>
      </c>
      <c r="X203" s="25">
        <v>91965.62</v>
      </c>
      <c r="Y203" s="26">
        <v>200.33</v>
      </c>
      <c r="Z203" s="25">
        <v>106913.91</v>
      </c>
      <c r="AA203" s="30">
        <v>0.73240000000000005</v>
      </c>
      <c r="AB203" s="30">
        <v>0.23860000000000001</v>
      </c>
      <c r="AC203" s="30">
        <v>1.95E-2</v>
      </c>
      <c r="AD203" s="30">
        <v>9.5999999999999992E-3</v>
      </c>
      <c r="AE203" s="30">
        <v>0.26769999999999999</v>
      </c>
      <c r="AF203" s="25">
        <v>106.91</v>
      </c>
      <c r="AG203" s="25">
        <v>3887.28</v>
      </c>
      <c r="AH203" s="25">
        <v>598.74</v>
      </c>
      <c r="AI203" s="25">
        <v>113744.61</v>
      </c>
      <c r="AJ203" s="28">
        <v>255</v>
      </c>
      <c r="AK203" s="33">
        <v>28266</v>
      </c>
      <c r="AL203" s="33">
        <v>35728</v>
      </c>
      <c r="AM203" s="26">
        <v>48.5</v>
      </c>
      <c r="AN203" s="26">
        <v>36.409999999999997</v>
      </c>
      <c r="AO203" s="26">
        <v>34.74</v>
      </c>
      <c r="AP203" s="26">
        <v>4.8600000000000003</v>
      </c>
      <c r="AQ203" s="25">
        <v>0</v>
      </c>
      <c r="AR203" s="27">
        <v>1.1716</v>
      </c>
      <c r="AS203" s="25">
        <v>1234.97</v>
      </c>
      <c r="AT203" s="25">
        <v>1581.66</v>
      </c>
      <c r="AU203" s="25">
        <v>4869.79</v>
      </c>
      <c r="AV203" s="25">
        <v>981.14</v>
      </c>
      <c r="AW203" s="25">
        <v>304.26</v>
      </c>
      <c r="AX203" s="25">
        <v>8971.83</v>
      </c>
      <c r="AY203" s="25">
        <v>4731.84</v>
      </c>
      <c r="AZ203" s="30">
        <v>0.51239999999999997</v>
      </c>
      <c r="BA203" s="25">
        <v>3637.55</v>
      </c>
      <c r="BB203" s="30">
        <v>0.39389999999999997</v>
      </c>
      <c r="BC203" s="25">
        <v>865.75</v>
      </c>
      <c r="BD203" s="30">
        <v>9.3700000000000006E-2</v>
      </c>
      <c r="BE203" s="25">
        <v>9235.14</v>
      </c>
      <c r="BF203" s="25">
        <v>3816.13</v>
      </c>
      <c r="BG203" s="30">
        <v>1.6543000000000001</v>
      </c>
      <c r="BH203" s="30">
        <v>0.59809999999999997</v>
      </c>
      <c r="BI203" s="30">
        <v>0.20979999999999999</v>
      </c>
      <c r="BJ203" s="30">
        <v>0.15579999999999999</v>
      </c>
      <c r="BK203" s="30">
        <v>1.7399999999999999E-2</v>
      </c>
      <c r="BL203" s="30">
        <v>1.89E-2</v>
      </c>
    </row>
    <row r="204" spans="1:64" ht="15" x14ac:dyDescent="0.25">
      <c r="A204" s="28" t="s">
        <v>467</v>
      </c>
      <c r="B204" s="28">
        <v>44057</v>
      </c>
      <c r="C204" s="28">
        <v>93</v>
      </c>
      <c r="D204" s="29">
        <v>28.33</v>
      </c>
      <c r="E204" s="29">
        <v>2634.92</v>
      </c>
      <c r="F204" s="29">
        <v>2710</v>
      </c>
      <c r="G204" s="30">
        <v>4.1000000000000003E-3</v>
      </c>
      <c r="H204" s="30">
        <v>0</v>
      </c>
      <c r="I204" s="30">
        <v>1.0800000000000001E-2</v>
      </c>
      <c r="J204" s="30">
        <v>6.9999999999999999E-4</v>
      </c>
      <c r="K204" s="30">
        <v>7.4899999999999994E-2</v>
      </c>
      <c r="L204" s="30">
        <v>0.87929999999999997</v>
      </c>
      <c r="M204" s="30">
        <v>3.0200000000000001E-2</v>
      </c>
      <c r="N204" s="30">
        <v>0.52580000000000005</v>
      </c>
      <c r="O204" s="30">
        <v>3.1399999999999997E-2</v>
      </c>
      <c r="P204" s="30">
        <v>0.13980000000000001</v>
      </c>
      <c r="Q204" s="29">
        <v>108.56</v>
      </c>
      <c r="R204" s="25">
        <v>58193.71</v>
      </c>
      <c r="S204" s="30">
        <v>0.1027</v>
      </c>
      <c r="T204" s="30">
        <v>0.1575</v>
      </c>
      <c r="U204" s="30">
        <v>0.73970000000000002</v>
      </c>
      <c r="V204" s="26">
        <v>20.51</v>
      </c>
      <c r="W204" s="29">
        <v>12</v>
      </c>
      <c r="X204" s="25">
        <v>82951.33</v>
      </c>
      <c r="Y204" s="26">
        <v>214.97</v>
      </c>
      <c r="Z204" s="25">
        <v>137532.03</v>
      </c>
      <c r="AA204" s="30">
        <v>0.78139999999999998</v>
      </c>
      <c r="AB204" s="30">
        <v>0.19439999999999999</v>
      </c>
      <c r="AC204" s="30">
        <v>2.2800000000000001E-2</v>
      </c>
      <c r="AD204" s="30">
        <v>1.4E-3</v>
      </c>
      <c r="AE204" s="30">
        <v>0.219</v>
      </c>
      <c r="AF204" s="25">
        <v>137.53</v>
      </c>
      <c r="AG204" s="25">
        <v>3126.9</v>
      </c>
      <c r="AH204" s="25">
        <v>420.33</v>
      </c>
      <c r="AI204" s="25">
        <v>128139.7</v>
      </c>
      <c r="AJ204" s="28">
        <v>336</v>
      </c>
      <c r="AK204" s="33">
        <v>27810</v>
      </c>
      <c r="AL204" s="33">
        <v>43066</v>
      </c>
      <c r="AM204" s="26">
        <v>49.2</v>
      </c>
      <c r="AN204" s="26">
        <v>22.01</v>
      </c>
      <c r="AO204" s="26">
        <v>22.35</v>
      </c>
      <c r="AP204" s="26">
        <v>3</v>
      </c>
      <c r="AQ204" s="25">
        <v>0</v>
      </c>
      <c r="AR204" s="27">
        <v>0.86729999999999996</v>
      </c>
      <c r="AS204" s="25">
        <v>928.27</v>
      </c>
      <c r="AT204" s="25">
        <v>1846.76</v>
      </c>
      <c r="AU204" s="25">
        <v>5073.1400000000003</v>
      </c>
      <c r="AV204" s="25">
        <v>855.96</v>
      </c>
      <c r="AW204" s="25">
        <v>52.36</v>
      </c>
      <c r="AX204" s="25">
        <v>8756.49</v>
      </c>
      <c r="AY204" s="25">
        <v>4623.83</v>
      </c>
      <c r="AZ204" s="30">
        <v>0.53490000000000004</v>
      </c>
      <c r="BA204" s="25">
        <v>3202.24</v>
      </c>
      <c r="BB204" s="30">
        <v>0.3705</v>
      </c>
      <c r="BC204" s="25">
        <v>817.48</v>
      </c>
      <c r="BD204" s="30">
        <v>9.4600000000000004E-2</v>
      </c>
      <c r="BE204" s="25">
        <v>8643.5499999999993</v>
      </c>
      <c r="BF204" s="25">
        <v>4741.8999999999996</v>
      </c>
      <c r="BG204" s="30">
        <v>1.4031</v>
      </c>
      <c r="BH204" s="30">
        <v>0.56889999999999996</v>
      </c>
      <c r="BI204" s="30">
        <v>0.22309999999999999</v>
      </c>
      <c r="BJ204" s="30">
        <v>0.16189999999999999</v>
      </c>
      <c r="BK204" s="30">
        <v>3.56E-2</v>
      </c>
      <c r="BL204" s="30">
        <v>1.06E-2</v>
      </c>
    </row>
    <row r="205" spans="1:64" ht="15" x14ac:dyDescent="0.25">
      <c r="A205" s="28" t="s">
        <v>468</v>
      </c>
      <c r="B205" s="28">
        <v>48942</v>
      </c>
      <c r="C205" s="28">
        <v>48</v>
      </c>
      <c r="D205" s="29">
        <v>30.22</v>
      </c>
      <c r="E205" s="29">
        <v>1450.6</v>
      </c>
      <c r="F205" s="29">
        <v>1499</v>
      </c>
      <c r="G205" s="30">
        <v>4.7000000000000002E-3</v>
      </c>
      <c r="H205" s="30">
        <v>0</v>
      </c>
      <c r="I205" s="30">
        <v>6.8999999999999999E-3</v>
      </c>
      <c r="J205" s="30">
        <v>6.9999999999999999E-4</v>
      </c>
      <c r="K205" s="30">
        <v>5.33E-2</v>
      </c>
      <c r="L205" s="30">
        <v>0.9042</v>
      </c>
      <c r="M205" s="30">
        <v>3.0200000000000001E-2</v>
      </c>
      <c r="N205" s="30">
        <v>0.32490000000000002</v>
      </c>
      <c r="O205" s="30">
        <v>0</v>
      </c>
      <c r="P205" s="30">
        <v>0.1026</v>
      </c>
      <c r="Q205" s="29">
        <v>68.19</v>
      </c>
      <c r="R205" s="25">
        <v>55363.23</v>
      </c>
      <c r="S205" s="30">
        <v>0.29409999999999997</v>
      </c>
      <c r="T205" s="30">
        <v>0.23530000000000001</v>
      </c>
      <c r="U205" s="30">
        <v>0.47060000000000002</v>
      </c>
      <c r="V205" s="26">
        <v>18.95</v>
      </c>
      <c r="W205" s="29">
        <v>17.100000000000001</v>
      </c>
      <c r="X205" s="25">
        <v>46912.11</v>
      </c>
      <c r="Y205" s="26">
        <v>79.36</v>
      </c>
      <c r="Z205" s="25">
        <v>117621.72</v>
      </c>
      <c r="AA205" s="30">
        <v>0.88139999999999996</v>
      </c>
      <c r="AB205" s="30">
        <v>9.0200000000000002E-2</v>
      </c>
      <c r="AC205" s="30">
        <v>2.7400000000000001E-2</v>
      </c>
      <c r="AD205" s="30">
        <v>1E-3</v>
      </c>
      <c r="AE205" s="30">
        <v>0.1193</v>
      </c>
      <c r="AF205" s="25">
        <v>117.62</v>
      </c>
      <c r="AG205" s="25">
        <v>3150.56</v>
      </c>
      <c r="AH205" s="25">
        <v>453.21</v>
      </c>
      <c r="AI205" s="25">
        <v>128461.56</v>
      </c>
      <c r="AJ205" s="28">
        <v>338</v>
      </c>
      <c r="AK205" s="33">
        <v>35619</v>
      </c>
      <c r="AL205" s="33">
        <v>49853</v>
      </c>
      <c r="AM205" s="26">
        <v>59.85</v>
      </c>
      <c r="AN205" s="26">
        <v>25.19</v>
      </c>
      <c r="AO205" s="26">
        <v>32</v>
      </c>
      <c r="AP205" s="26">
        <v>5.0999999999999996</v>
      </c>
      <c r="AQ205" s="25">
        <v>0</v>
      </c>
      <c r="AR205" s="27">
        <v>0.65539999999999998</v>
      </c>
      <c r="AS205" s="25">
        <v>495.55</v>
      </c>
      <c r="AT205" s="25">
        <v>1533.45</v>
      </c>
      <c r="AU205" s="25">
        <v>5098.01</v>
      </c>
      <c r="AV205" s="25">
        <v>440.1</v>
      </c>
      <c r="AW205" s="25">
        <v>14.82</v>
      </c>
      <c r="AX205" s="25">
        <v>7581.93</v>
      </c>
      <c r="AY205" s="25">
        <v>4227.57</v>
      </c>
      <c r="AZ205" s="30">
        <v>0.53859999999999997</v>
      </c>
      <c r="BA205" s="25">
        <v>2986.13</v>
      </c>
      <c r="BB205" s="30">
        <v>0.38040000000000002</v>
      </c>
      <c r="BC205" s="25">
        <v>635.92999999999995</v>
      </c>
      <c r="BD205" s="30">
        <v>8.1000000000000003E-2</v>
      </c>
      <c r="BE205" s="25">
        <v>7849.63</v>
      </c>
      <c r="BF205" s="25">
        <v>4228.59</v>
      </c>
      <c r="BG205" s="30">
        <v>1.0359</v>
      </c>
      <c r="BH205" s="30">
        <v>0.57630000000000003</v>
      </c>
      <c r="BI205" s="30">
        <v>0.21679999999999999</v>
      </c>
      <c r="BJ205" s="30">
        <v>0.154</v>
      </c>
      <c r="BK205" s="30">
        <v>3.09E-2</v>
      </c>
      <c r="BL205" s="30">
        <v>2.1999999999999999E-2</v>
      </c>
    </row>
    <row r="206" spans="1:64" ht="15" x14ac:dyDescent="0.25">
      <c r="A206" s="28" t="s">
        <v>469</v>
      </c>
      <c r="B206" s="28">
        <v>45377</v>
      </c>
      <c r="C206" s="28">
        <v>55</v>
      </c>
      <c r="D206" s="29">
        <v>19.3</v>
      </c>
      <c r="E206" s="29">
        <v>1061.5899999999999</v>
      </c>
      <c r="F206" s="29">
        <v>1064</v>
      </c>
      <c r="G206" s="30">
        <v>7.4999999999999997E-3</v>
      </c>
      <c r="H206" s="30">
        <v>0</v>
      </c>
      <c r="I206" s="30">
        <v>1.47E-2</v>
      </c>
      <c r="J206" s="30">
        <v>0</v>
      </c>
      <c r="K206" s="30">
        <v>8.0999999999999996E-3</v>
      </c>
      <c r="L206" s="30">
        <v>0.95850000000000002</v>
      </c>
      <c r="M206" s="30">
        <v>1.12E-2</v>
      </c>
      <c r="N206" s="30">
        <v>0.46329999999999999</v>
      </c>
      <c r="O206" s="30">
        <v>0</v>
      </c>
      <c r="P206" s="30">
        <v>0.124</v>
      </c>
      <c r="Q206" s="29">
        <v>46.5</v>
      </c>
      <c r="R206" s="25">
        <v>46711.76</v>
      </c>
      <c r="S206" s="30">
        <v>0.2273</v>
      </c>
      <c r="T206" s="30">
        <v>0.19700000000000001</v>
      </c>
      <c r="U206" s="30">
        <v>0.57579999999999998</v>
      </c>
      <c r="V206" s="26">
        <v>18.22</v>
      </c>
      <c r="W206" s="29">
        <v>7</v>
      </c>
      <c r="X206" s="25">
        <v>72453</v>
      </c>
      <c r="Y206" s="26">
        <v>144.32</v>
      </c>
      <c r="Z206" s="25">
        <v>102410.93</v>
      </c>
      <c r="AA206" s="30">
        <v>0.79169999999999996</v>
      </c>
      <c r="AB206" s="30">
        <v>0.1719</v>
      </c>
      <c r="AC206" s="30">
        <v>3.5400000000000001E-2</v>
      </c>
      <c r="AD206" s="30">
        <v>1E-3</v>
      </c>
      <c r="AE206" s="30">
        <v>0.20830000000000001</v>
      </c>
      <c r="AF206" s="25">
        <v>102.41</v>
      </c>
      <c r="AG206" s="25">
        <v>2309.34</v>
      </c>
      <c r="AH206" s="25">
        <v>325.77999999999997</v>
      </c>
      <c r="AI206" s="25">
        <v>97876.39</v>
      </c>
      <c r="AJ206" s="28">
        <v>168</v>
      </c>
      <c r="AK206" s="33">
        <v>26602</v>
      </c>
      <c r="AL206" s="33">
        <v>39775</v>
      </c>
      <c r="AM206" s="26">
        <v>30.4</v>
      </c>
      <c r="AN206" s="26">
        <v>22.08</v>
      </c>
      <c r="AO206" s="26">
        <v>23.03</v>
      </c>
      <c r="AP206" s="26">
        <v>4.7</v>
      </c>
      <c r="AQ206" s="25">
        <v>0</v>
      </c>
      <c r="AR206" s="27">
        <v>0.80269999999999997</v>
      </c>
      <c r="AS206" s="25">
        <v>1105.3599999999999</v>
      </c>
      <c r="AT206" s="25">
        <v>1553.6</v>
      </c>
      <c r="AU206" s="25">
        <v>4442.28</v>
      </c>
      <c r="AV206" s="25">
        <v>910.8</v>
      </c>
      <c r="AW206" s="25">
        <v>131.07</v>
      </c>
      <c r="AX206" s="25">
        <v>8143.1</v>
      </c>
      <c r="AY206" s="25">
        <v>4770.53</v>
      </c>
      <c r="AZ206" s="30">
        <v>0.5827</v>
      </c>
      <c r="BA206" s="25">
        <v>2363.7399999999998</v>
      </c>
      <c r="BB206" s="30">
        <v>0.28870000000000001</v>
      </c>
      <c r="BC206" s="25">
        <v>1053.21</v>
      </c>
      <c r="BD206" s="30">
        <v>0.12859999999999999</v>
      </c>
      <c r="BE206" s="25">
        <v>8187.47</v>
      </c>
      <c r="BF206" s="25">
        <v>4423.13</v>
      </c>
      <c r="BG206" s="30">
        <v>1.7303999999999999</v>
      </c>
      <c r="BH206" s="30">
        <v>0.54100000000000004</v>
      </c>
      <c r="BI206" s="30">
        <v>0.20799999999999999</v>
      </c>
      <c r="BJ206" s="30">
        <v>0.2014</v>
      </c>
      <c r="BK206" s="30">
        <v>3.0800000000000001E-2</v>
      </c>
      <c r="BL206" s="30">
        <v>1.89E-2</v>
      </c>
    </row>
    <row r="207" spans="1:64" ht="15" x14ac:dyDescent="0.25">
      <c r="A207" s="28" t="s">
        <v>470</v>
      </c>
      <c r="B207" s="28">
        <v>45385</v>
      </c>
      <c r="C207" s="28">
        <v>59</v>
      </c>
      <c r="D207" s="29">
        <v>16.78</v>
      </c>
      <c r="E207" s="29">
        <v>990.08</v>
      </c>
      <c r="F207" s="29">
        <v>1025</v>
      </c>
      <c r="G207" s="30">
        <v>0</v>
      </c>
      <c r="H207" s="30">
        <v>0</v>
      </c>
      <c r="I207" s="30">
        <v>1E-3</v>
      </c>
      <c r="J207" s="30">
        <v>1E-3</v>
      </c>
      <c r="K207" s="30">
        <v>0.111</v>
      </c>
      <c r="L207" s="30">
        <v>0.87270000000000003</v>
      </c>
      <c r="M207" s="30">
        <v>1.43E-2</v>
      </c>
      <c r="N207" s="30">
        <v>0.35899999999999999</v>
      </c>
      <c r="O207" s="30">
        <v>0</v>
      </c>
      <c r="P207" s="30">
        <v>0.1113</v>
      </c>
      <c r="Q207" s="29">
        <v>52.01</v>
      </c>
      <c r="R207" s="25">
        <v>54368.26</v>
      </c>
      <c r="S207" s="30">
        <v>9.7199999999999995E-2</v>
      </c>
      <c r="T207" s="30">
        <v>0.2361</v>
      </c>
      <c r="U207" s="30">
        <v>0.66669999999999996</v>
      </c>
      <c r="V207" s="26">
        <v>17.38</v>
      </c>
      <c r="W207" s="29">
        <v>6.3</v>
      </c>
      <c r="X207" s="25">
        <v>65942.38</v>
      </c>
      <c r="Y207" s="26">
        <v>152</v>
      </c>
      <c r="Z207" s="25">
        <v>104277.5</v>
      </c>
      <c r="AA207" s="30">
        <v>0.89159999999999995</v>
      </c>
      <c r="AB207" s="30">
        <v>6.8099999999999994E-2</v>
      </c>
      <c r="AC207" s="30">
        <v>3.9699999999999999E-2</v>
      </c>
      <c r="AD207" s="30">
        <v>6.9999999999999999E-4</v>
      </c>
      <c r="AE207" s="30">
        <v>0.1087</v>
      </c>
      <c r="AF207" s="25">
        <v>104.28</v>
      </c>
      <c r="AG207" s="25">
        <v>2417.37</v>
      </c>
      <c r="AH207" s="25">
        <v>367.34</v>
      </c>
      <c r="AI207" s="25">
        <v>93491.44</v>
      </c>
      <c r="AJ207" s="28">
        <v>140</v>
      </c>
      <c r="AK207" s="33">
        <v>31429</v>
      </c>
      <c r="AL207" s="33">
        <v>42533</v>
      </c>
      <c r="AM207" s="26">
        <v>46.8</v>
      </c>
      <c r="AN207" s="26">
        <v>21.62</v>
      </c>
      <c r="AO207" s="26">
        <v>29.68</v>
      </c>
      <c r="AP207" s="26">
        <v>3.6</v>
      </c>
      <c r="AQ207" s="25">
        <v>0</v>
      </c>
      <c r="AR207" s="27">
        <v>0.72650000000000003</v>
      </c>
      <c r="AS207" s="25">
        <v>1012.52</v>
      </c>
      <c r="AT207" s="25">
        <v>1944.46</v>
      </c>
      <c r="AU207" s="25">
        <v>5635.75</v>
      </c>
      <c r="AV207" s="25">
        <v>655.84</v>
      </c>
      <c r="AW207" s="25">
        <v>69.739999999999995</v>
      </c>
      <c r="AX207" s="25">
        <v>9318.31</v>
      </c>
      <c r="AY207" s="25">
        <v>5415.27</v>
      </c>
      <c r="AZ207" s="30">
        <v>0.64080000000000004</v>
      </c>
      <c r="BA207" s="25">
        <v>2407.33</v>
      </c>
      <c r="BB207" s="30">
        <v>0.2848</v>
      </c>
      <c r="BC207" s="25">
        <v>628.69000000000005</v>
      </c>
      <c r="BD207" s="30">
        <v>7.4399999999999994E-2</v>
      </c>
      <c r="BE207" s="25">
        <v>8451.2900000000009</v>
      </c>
      <c r="BF207" s="25">
        <v>5844.58</v>
      </c>
      <c r="BG207" s="30">
        <v>2.0823</v>
      </c>
      <c r="BH207" s="30">
        <v>0.63290000000000002</v>
      </c>
      <c r="BI207" s="30">
        <v>0.2079</v>
      </c>
      <c r="BJ207" s="30">
        <v>0.11310000000000001</v>
      </c>
      <c r="BK207" s="30">
        <v>2.9899999999999999E-2</v>
      </c>
      <c r="BL207" s="30">
        <v>1.6199999999999999E-2</v>
      </c>
    </row>
    <row r="208" spans="1:64" ht="15" x14ac:dyDescent="0.25">
      <c r="A208" s="28" t="s">
        <v>471</v>
      </c>
      <c r="B208" s="28">
        <v>44065</v>
      </c>
      <c r="C208" s="28">
        <v>7</v>
      </c>
      <c r="D208" s="29">
        <v>253.83</v>
      </c>
      <c r="E208" s="29">
        <v>1776.79</v>
      </c>
      <c r="F208" s="29">
        <v>1729</v>
      </c>
      <c r="G208" s="30">
        <v>1E-3</v>
      </c>
      <c r="H208" s="30">
        <v>0</v>
      </c>
      <c r="I208" s="30">
        <v>6.0999999999999999E-2</v>
      </c>
      <c r="J208" s="30">
        <v>0</v>
      </c>
      <c r="K208" s="30">
        <v>1.3299999999999999E-2</v>
      </c>
      <c r="L208" s="30">
        <v>0.87849999999999995</v>
      </c>
      <c r="M208" s="30">
        <v>4.6199999999999998E-2</v>
      </c>
      <c r="N208" s="30">
        <v>0.55930000000000002</v>
      </c>
      <c r="O208" s="30">
        <v>0</v>
      </c>
      <c r="P208" s="30">
        <v>0.14219999999999999</v>
      </c>
      <c r="Q208" s="29">
        <v>74.47</v>
      </c>
      <c r="R208" s="25">
        <v>51610.63</v>
      </c>
      <c r="S208" s="30">
        <v>0.22220000000000001</v>
      </c>
      <c r="T208" s="30">
        <v>0.188</v>
      </c>
      <c r="U208" s="30">
        <v>0.5897</v>
      </c>
      <c r="V208" s="26">
        <v>19.2</v>
      </c>
      <c r="W208" s="29">
        <v>7.3</v>
      </c>
      <c r="X208" s="25">
        <v>84007.4</v>
      </c>
      <c r="Y208" s="26">
        <v>236.6</v>
      </c>
      <c r="Z208" s="25">
        <v>82589.919999999998</v>
      </c>
      <c r="AA208" s="30">
        <v>0.76859999999999995</v>
      </c>
      <c r="AB208" s="30">
        <v>0.17069999999999999</v>
      </c>
      <c r="AC208" s="30">
        <v>5.9400000000000001E-2</v>
      </c>
      <c r="AD208" s="30">
        <v>1.2999999999999999E-3</v>
      </c>
      <c r="AE208" s="30">
        <v>0.2359</v>
      </c>
      <c r="AF208" s="25">
        <v>82.59</v>
      </c>
      <c r="AG208" s="25">
        <v>2614.6</v>
      </c>
      <c r="AH208" s="25">
        <v>445.22</v>
      </c>
      <c r="AI208" s="25">
        <v>86374.74</v>
      </c>
      <c r="AJ208" s="28">
        <v>97</v>
      </c>
      <c r="AK208" s="33">
        <v>24735</v>
      </c>
      <c r="AL208" s="33">
        <v>35825</v>
      </c>
      <c r="AM208" s="26">
        <v>47.95</v>
      </c>
      <c r="AN208" s="26">
        <v>30.18</v>
      </c>
      <c r="AO208" s="26">
        <v>32.5</v>
      </c>
      <c r="AP208" s="26">
        <v>4.0999999999999996</v>
      </c>
      <c r="AQ208" s="25">
        <v>0</v>
      </c>
      <c r="AR208" s="27">
        <v>0.89419999999999999</v>
      </c>
      <c r="AS208" s="25">
        <v>1228.9100000000001</v>
      </c>
      <c r="AT208" s="25">
        <v>1455.83</v>
      </c>
      <c r="AU208" s="25">
        <v>4806.25</v>
      </c>
      <c r="AV208" s="25">
        <v>990.2</v>
      </c>
      <c r="AW208" s="25">
        <v>34.11</v>
      </c>
      <c r="AX208" s="25">
        <v>8515.31</v>
      </c>
      <c r="AY208" s="25">
        <v>5040.01</v>
      </c>
      <c r="AZ208" s="30">
        <v>0.58930000000000005</v>
      </c>
      <c r="BA208" s="25">
        <v>2509.38</v>
      </c>
      <c r="BB208" s="30">
        <v>0.29339999999999999</v>
      </c>
      <c r="BC208" s="25">
        <v>1002.92</v>
      </c>
      <c r="BD208" s="30">
        <v>0.1173</v>
      </c>
      <c r="BE208" s="25">
        <v>8552.31</v>
      </c>
      <c r="BF208" s="25">
        <v>4239.3100000000004</v>
      </c>
      <c r="BG208" s="30">
        <v>1.7833000000000001</v>
      </c>
      <c r="BH208" s="30">
        <v>0.59740000000000004</v>
      </c>
      <c r="BI208" s="30">
        <v>0.2077</v>
      </c>
      <c r="BJ208" s="30">
        <v>0.1239</v>
      </c>
      <c r="BK208" s="30">
        <v>2.9100000000000001E-2</v>
      </c>
      <c r="BL208" s="30">
        <v>4.19E-2</v>
      </c>
    </row>
    <row r="209" spans="1:64" ht="15" x14ac:dyDescent="0.25">
      <c r="A209" s="28" t="s">
        <v>472</v>
      </c>
      <c r="B209" s="28">
        <v>46342</v>
      </c>
      <c r="C209" s="28">
        <v>41</v>
      </c>
      <c r="D209" s="29">
        <v>64.59</v>
      </c>
      <c r="E209" s="29">
        <v>2648.14</v>
      </c>
      <c r="F209" s="29">
        <v>2595</v>
      </c>
      <c r="G209" s="30">
        <v>2.2000000000000001E-3</v>
      </c>
      <c r="H209" s="30">
        <v>0</v>
      </c>
      <c r="I209" s="30">
        <v>7.4999999999999997E-3</v>
      </c>
      <c r="J209" s="30">
        <v>2.2000000000000001E-3</v>
      </c>
      <c r="K209" s="30">
        <v>2.07E-2</v>
      </c>
      <c r="L209" s="30">
        <v>0.94520000000000004</v>
      </c>
      <c r="M209" s="30">
        <v>2.2200000000000001E-2</v>
      </c>
      <c r="N209" s="30">
        <v>0.4778</v>
      </c>
      <c r="O209" s="30">
        <v>0</v>
      </c>
      <c r="P209" s="30">
        <v>0.1842</v>
      </c>
      <c r="Q209" s="29">
        <v>103.42</v>
      </c>
      <c r="R209" s="25">
        <v>52195.87</v>
      </c>
      <c r="S209" s="30">
        <v>0.28649999999999998</v>
      </c>
      <c r="T209" s="30">
        <v>0.30809999999999998</v>
      </c>
      <c r="U209" s="30">
        <v>0.40539999999999998</v>
      </c>
      <c r="V209" s="26">
        <v>18.809999999999999</v>
      </c>
      <c r="W209" s="29">
        <v>12</v>
      </c>
      <c r="X209" s="25">
        <v>93306.17</v>
      </c>
      <c r="Y209" s="26">
        <v>214.68</v>
      </c>
      <c r="Z209" s="25">
        <v>98716.06</v>
      </c>
      <c r="AA209" s="30">
        <v>0.85170000000000001</v>
      </c>
      <c r="AB209" s="30">
        <v>0.1026</v>
      </c>
      <c r="AC209" s="30">
        <v>4.4400000000000002E-2</v>
      </c>
      <c r="AD209" s="30">
        <v>1.2999999999999999E-3</v>
      </c>
      <c r="AE209" s="30">
        <v>0.14849999999999999</v>
      </c>
      <c r="AF209" s="25">
        <v>98.72</v>
      </c>
      <c r="AG209" s="25">
        <v>2199.34</v>
      </c>
      <c r="AH209" s="25">
        <v>342.63</v>
      </c>
      <c r="AI209" s="25">
        <v>99344.76</v>
      </c>
      <c r="AJ209" s="28">
        <v>178</v>
      </c>
      <c r="AK209" s="33">
        <v>31091</v>
      </c>
      <c r="AL209" s="33">
        <v>42868</v>
      </c>
      <c r="AM209" s="26">
        <v>24.5</v>
      </c>
      <c r="AN209" s="26">
        <v>22.16</v>
      </c>
      <c r="AO209" s="26">
        <v>22.25</v>
      </c>
      <c r="AP209" s="26">
        <v>0</v>
      </c>
      <c r="AQ209" s="25">
        <v>1043.3699999999999</v>
      </c>
      <c r="AR209" s="27">
        <v>1.1334</v>
      </c>
      <c r="AS209" s="25">
        <v>737.2</v>
      </c>
      <c r="AT209" s="25">
        <v>1996.87</v>
      </c>
      <c r="AU209" s="25">
        <v>4584.58</v>
      </c>
      <c r="AV209" s="25">
        <v>2223.96</v>
      </c>
      <c r="AW209" s="25">
        <v>329.88</v>
      </c>
      <c r="AX209" s="25">
        <v>9872.49</v>
      </c>
      <c r="AY209" s="25">
        <v>4584.6899999999996</v>
      </c>
      <c r="AZ209" s="30">
        <v>0.5111</v>
      </c>
      <c r="BA209" s="25">
        <v>3598.53</v>
      </c>
      <c r="BB209" s="30">
        <v>0.4012</v>
      </c>
      <c r="BC209" s="25">
        <v>786.28</v>
      </c>
      <c r="BD209" s="30">
        <v>8.77E-2</v>
      </c>
      <c r="BE209" s="25">
        <v>8969.5</v>
      </c>
      <c r="BF209" s="25">
        <v>4863.57</v>
      </c>
      <c r="BG209" s="30">
        <v>1.6435999999999999</v>
      </c>
      <c r="BH209" s="30">
        <v>0.47860000000000003</v>
      </c>
      <c r="BI209" s="30">
        <v>0.17780000000000001</v>
      </c>
      <c r="BJ209" s="30">
        <v>0.29709999999999998</v>
      </c>
      <c r="BK209" s="30">
        <v>3.56E-2</v>
      </c>
      <c r="BL209" s="30">
        <v>1.09E-2</v>
      </c>
    </row>
    <row r="210" spans="1:64" ht="15" x14ac:dyDescent="0.25">
      <c r="A210" s="28" t="s">
        <v>473</v>
      </c>
      <c r="B210" s="28">
        <v>46193</v>
      </c>
      <c r="C210" s="28">
        <v>182</v>
      </c>
      <c r="D210" s="29">
        <v>12.39</v>
      </c>
      <c r="E210" s="29">
        <v>2255.73</v>
      </c>
      <c r="F210" s="29">
        <v>2303</v>
      </c>
      <c r="G210" s="30">
        <v>3.0000000000000001E-3</v>
      </c>
      <c r="H210" s="30">
        <v>1.2999999999999999E-3</v>
      </c>
      <c r="I210" s="30">
        <v>5.0000000000000001E-3</v>
      </c>
      <c r="J210" s="30">
        <v>2.0999999999999999E-3</v>
      </c>
      <c r="K210" s="30">
        <v>6.4999999999999997E-3</v>
      </c>
      <c r="L210" s="30">
        <v>0.96489999999999998</v>
      </c>
      <c r="M210" s="30">
        <v>1.72E-2</v>
      </c>
      <c r="N210" s="30">
        <v>0.30790000000000001</v>
      </c>
      <c r="O210" s="30">
        <v>0</v>
      </c>
      <c r="P210" s="30">
        <v>0.1467</v>
      </c>
      <c r="Q210" s="29">
        <v>87.62</v>
      </c>
      <c r="R210" s="25">
        <v>57712.97</v>
      </c>
      <c r="S210" s="30">
        <v>0.1852</v>
      </c>
      <c r="T210" s="30">
        <v>0.22220000000000001</v>
      </c>
      <c r="U210" s="30">
        <v>0.59260000000000002</v>
      </c>
      <c r="V210" s="26">
        <v>19.41</v>
      </c>
      <c r="W210" s="29">
        <v>14.48</v>
      </c>
      <c r="X210" s="25">
        <v>77275.67</v>
      </c>
      <c r="Y210" s="26">
        <v>149.5</v>
      </c>
      <c r="Z210" s="25">
        <v>104086.14</v>
      </c>
      <c r="AA210" s="30">
        <v>0.88670000000000004</v>
      </c>
      <c r="AB210" s="30">
        <v>8.7999999999999995E-2</v>
      </c>
      <c r="AC210" s="30">
        <v>2.4299999999999999E-2</v>
      </c>
      <c r="AD210" s="30">
        <v>1E-3</v>
      </c>
      <c r="AE210" s="30">
        <v>0.11360000000000001</v>
      </c>
      <c r="AF210" s="25">
        <v>104.09</v>
      </c>
      <c r="AG210" s="25">
        <v>2306.4299999999998</v>
      </c>
      <c r="AH210" s="25">
        <v>366.48</v>
      </c>
      <c r="AI210" s="25">
        <v>105139.5</v>
      </c>
      <c r="AJ210" s="28">
        <v>212</v>
      </c>
      <c r="AK210" s="33">
        <v>33437</v>
      </c>
      <c r="AL210" s="33">
        <v>43207</v>
      </c>
      <c r="AM210" s="26">
        <v>28.1</v>
      </c>
      <c r="AN210" s="26">
        <v>22</v>
      </c>
      <c r="AO210" s="26">
        <v>22.05</v>
      </c>
      <c r="AP210" s="26">
        <v>5</v>
      </c>
      <c r="AQ210" s="25">
        <v>0</v>
      </c>
      <c r="AR210" s="27">
        <v>0.70469999999999999</v>
      </c>
      <c r="AS210" s="25">
        <v>1000.07</v>
      </c>
      <c r="AT210" s="25">
        <v>1698</v>
      </c>
      <c r="AU210" s="25">
        <v>4314.6099999999997</v>
      </c>
      <c r="AV210" s="25">
        <v>735.75</v>
      </c>
      <c r="AW210" s="25">
        <v>198.39</v>
      </c>
      <c r="AX210" s="25">
        <v>7946.82</v>
      </c>
      <c r="AY210" s="25">
        <v>4776.46</v>
      </c>
      <c r="AZ210" s="30">
        <v>0.63260000000000005</v>
      </c>
      <c r="BA210" s="25">
        <v>2153.23</v>
      </c>
      <c r="BB210" s="30">
        <v>0.28520000000000001</v>
      </c>
      <c r="BC210" s="25">
        <v>621.04</v>
      </c>
      <c r="BD210" s="30">
        <v>8.2199999999999995E-2</v>
      </c>
      <c r="BE210" s="25">
        <v>7550.73</v>
      </c>
      <c r="BF210" s="25">
        <v>4530.96</v>
      </c>
      <c r="BG210" s="30">
        <v>1.716</v>
      </c>
      <c r="BH210" s="30">
        <v>0.55800000000000005</v>
      </c>
      <c r="BI210" s="30">
        <v>0.2117</v>
      </c>
      <c r="BJ210" s="30">
        <v>0.1782</v>
      </c>
      <c r="BK210" s="30">
        <v>3.1800000000000002E-2</v>
      </c>
      <c r="BL210" s="30">
        <v>2.0299999999999999E-2</v>
      </c>
    </row>
    <row r="211" spans="1:64" ht="15" x14ac:dyDescent="0.25">
      <c r="A211" s="28" t="s">
        <v>474</v>
      </c>
      <c r="B211" s="28">
        <v>45864</v>
      </c>
      <c r="C211" s="28">
        <v>122</v>
      </c>
      <c r="D211" s="29">
        <v>11.65</v>
      </c>
      <c r="E211" s="29">
        <v>1421.61</v>
      </c>
      <c r="F211" s="29">
        <v>1432</v>
      </c>
      <c r="G211" s="30">
        <v>1E-3</v>
      </c>
      <c r="H211" s="30">
        <v>0</v>
      </c>
      <c r="I211" s="30">
        <v>1.17E-2</v>
      </c>
      <c r="J211" s="30">
        <v>2.8E-3</v>
      </c>
      <c r="K211" s="30">
        <v>1.06E-2</v>
      </c>
      <c r="L211" s="30">
        <v>0.95109999999999995</v>
      </c>
      <c r="M211" s="30">
        <v>2.2800000000000001E-2</v>
      </c>
      <c r="N211" s="30">
        <v>0.4909</v>
      </c>
      <c r="O211" s="30">
        <v>0</v>
      </c>
      <c r="P211" s="30">
        <v>0.1328</v>
      </c>
      <c r="Q211" s="29">
        <v>61</v>
      </c>
      <c r="R211" s="25">
        <v>51291.43</v>
      </c>
      <c r="S211" s="30">
        <v>0.1163</v>
      </c>
      <c r="T211" s="30">
        <v>0.19769999999999999</v>
      </c>
      <c r="U211" s="30">
        <v>0.68600000000000005</v>
      </c>
      <c r="V211" s="26">
        <v>19.02</v>
      </c>
      <c r="W211" s="29">
        <v>8.1999999999999993</v>
      </c>
      <c r="X211" s="25">
        <v>60840.66</v>
      </c>
      <c r="Y211" s="26">
        <v>166.75</v>
      </c>
      <c r="Z211" s="25">
        <v>125567.21</v>
      </c>
      <c r="AA211" s="30">
        <v>0.89070000000000005</v>
      </c>
      <c r="AB211" s="30">
        <v>7.5999999999999998E-2</v>
      </c>
      <c r="AC211" s="30">
        <v>2.81E-2</v>
      </c>
      <c r="AD211" s="30">
        <v>5.3E-3</v>
      </c>
      <c r="AE211" s="30">
        <v>0.10929999999999999</v>
      </c>
      <c r="AF211" s="25">
        <v>125.57</v>
      </c>
      <c r="AG211" s="25">
        <v>2858.83</v>
      </c>
      <c r="AH211" s="25">
        <v>428.04</v>
      </c>
      <c r="AI211" s="25">
        <v>126384.72</v>
      </c>
      <c r="AJ211" s="28">
        <v>326</v>
      </c>
      <c r="AK211" s="33">
        <v>27858</v>
      </c>
      <c r="AL211" s="33">
        <v>36753</v>
      </c>
      <c r="AM211" s="26">
        <v>44.47</v>
      </c>
      <c r="AN211" s="26">
        <v>22.01</v>
      </c>
      <c r="AO211" s="26">
        <v>22.15</v>
      </c>
      <c r="AP211" s="26">
        <v>4</v>
      </c>
      <c r="AQ211" s="25">
        <v>0</v>
      </c>
      <c r="AR211" s="27">
        <v>1.1306</v>
      </c>
      <c r="AS211" s="25">
        <v>1110.75</v>
      </c>
      <c r="AT211" s="25">
        <v>2105.3200000000002</v>
      </c>
      <c r="AU211" s="25">
        <v>4389.46</v>
      </c>
      <c r="AV211" s="25">
        <v>665.5</v>
      </c>
      <c r="AW211" s="25">
        <v>128.33000000000001</v>
      </c>
      <c r="AX211" s="25">
        <v>8399.35</v>
      </c>
      <c r="AY211" s="25">
        <v>4275.13</v>
      </c>
      <c r="AZ211" s="30">
        <v>0.54410000000000003</v>
      </c>
      <c r="BA211" s="25">
        <v>2870.14</v>
      </c>
      <c r="BB211" s="30">
        <v>0.36530000000000001</v>
      </c>
      <c r="BC211" s="25">
        <v>712.15</v>
      </c>
      <c r="BD211" s="30">
        <v>9.06E-2</v>
      </c>
      <c r="BE211" s="25">
        <v>7857.42</v>
      </c>
      <c r="BF211" s="25">
        <v>3982.45</v>
      </c>
      <c r="BG211" s="30">
        <v>1.75</v>
      </c>
      <c r="BH211" s="30">
        <v>0.53310000000000002</v>
      </c>
      <c r="BI211" s="30">
        <v>0.24660000000000001</v>
      </c>
      <c r="BJ211" s="30">
        <v>0.16689999999999999</v>
      </c>
      <c r="BK211" s="30">
        <v>2.9000000000000001E-2</v>
      </c>
      <c r="BL211" s="30">
        <v>2.4400000000000002E-2</v>
      </c>
    </row>
    <row r="212" spans="1:64" ht="15" x14ac:dyDescent="0.25">
      <c r="A212" s="28" t="s">
        <v>475</v>
      </c>
      <c r="B212" s="28">
        <v>44073</v>
      </c>
      <c r="C212" s="28">
        <v>2</v>
      </c>
      <c r="D212" s="29">
        <v>548.27</v>
      </c>
      <c r="E212" s="29">
        <v>1096.55</v>
      </c>
      <c r="F212" s="29">
        <v>1092</v>
      </c>
      <c r="G212" s="30">
        <v>1.06E-2</v>
      </c>
      <c r="H212" s="30">
        <v>0</v>
      </c>
      <c r="I212" s="30">
        <v>9.1999999999999998E-3</v>
      </c>
      <c r="J212" s="30">
        <v>8.9999999999999998E-4</v>
      </c>
      <c r="K212" s="30">
        <v>1.7899999999999999E-2</v>
      </c>
      <c r="L212" s="30">
        <v>0.91459999999999997</v>
      </c>
      <c r="M212" s="30">
        <v>4.6800000000000001E-2</v>
      </c>
      <c r="N212" s="30">
        <v>0.1804</v>
      </c>
      <c r="O212" s="30">
        <v>0</v>
      </c>
      <c r="P212" s="30">
        <v>0.1147</v>
      </c>
      <c r="Q212" s="29">
        <v>57.24</v>
      </c>
      <c r="R212" s="25">
        <v>70876.89</v>
      </c>
      <c r="S212" s="30">
        <v>0.2235</v>
      </c>
      <c r="T212" s="30">
        <v>0.16470000000000001</v>
      </c>
      <c r="U212" s="30">
        <v>0.61180000000000001</v>
      </c>
      <c r="V212" s="26">
        <v>16.16</v>
      </c>
      <c r="W212" s="29">
        <v>9.25</v>
      </c>
      <c r="X212" s="25">
        <v>88256.46</v>
      </c>
      <c r="Y212" s="26">
        <v>118.55</v>
      </c>
      <c r="Z212" s="25">
        <v>249437.28</v>
      </c>
      <c r="AA212" s="30">
        <v>0.78039999999999998</v>
      </c>
      <c r="AB212" s="30">
        <v>0.189</v>
      </c>
      <c r="AC212" s="30">
        <v>3.0200000000000001E-2</v>
      </c>
      <c r="AD212" s="30">
        <v>4.0000000000000002E-4</v>
      </c>
      <c r="AE212" s="30">
        <v>0.21970000000000001</v>
      </c>
      <c r="AF212" s="25">
        <v>249.44</v>
      </c>
      <c r="AG212" s="25">
        <v>11515.33</v>
      </c>
      <c r="AH212" s="25">
        <v>1134.93</v>
      </c>
      <c r="AI212" s="25">
        <v>252591.58</v>
      </c>
      <c r="AJ212" s="28">
        <v>582</v>
      </c>
      <c r="AK212" s="33">
        <v>42687</v>
      </c>
      <c r="AL212" s="33">
        <v>66556</v>
      </c>
      <c r="AM212" s="26">
        <v>99.25</v>
      </c>
      <c r="AN212" s="26">
        <v>40.1</v>
      </c>
      <c r="AO212" s="26">
        <v>62.63</v>
      </c>
      <c r="AP212" s="26">
        <v>5</v>
      </c>
      <c r="AQ212" s="25">
        <v>0</v>
      </c>
      <c r="AR212" s="27">
        <v>0.86780000000000002</v>
      </c>
      <c r="AS212" s="25">
        <v>1723.46</v>
      </c>
      <c r="AT212" s="25">
        <v>1637.64</v>
      </c>
      <c r="AU212" s="25">
        <v>8365.94</v>
      </c>
      <c r="AV212" s="25">
        <v>3121.01</v>
      </c>
      <c r="AW212" s="25">
        <v>230.37</v>
      </c>
      <c r="AX212" s="25">
        <v>15078.42</v>
      </c>
      <c r="AY212" s="25">
        <v>4044.34</v>
      </c>
      <c r="AZ212" s="30">
        <v>0.2782</v>
      </c>
      <c r="BA212" s="25">
        <v>10023.950000000001</v>
      </c>
      <c r="BB212" s="30">
        <v>0.68959999999999999</v>
      </c>
      <c r="BC212" s="25">
        <v>467.93</v>
      </c>
      <c r="BD212" s="30">
        <v>3.2199999999999999E-2</v>
      </c>
      <c r="BE212" s="25">
        <v>14536.22</v>
      </c>
      <c r="BF212" s="25">
        <v>1374.72</v>
      </c>
      <c r="BG212" s="30">
        <v>0.17030000000000001</v>
      </c>
      <c r="BH212" s="30">
        <v>0.63090000000000002</v>
      </c>
      <c r="BI212" s="30">
        <v>0.19339999999999999</v>
      </c>
      <c r="BJ212" s="30">
        <v>0.14230000000000001</v>
      </c>
      <c r="BK212" s="30">
        <v>1.67E-2</v>
      </c>
      <c r="BL212" s="30">
        <v>1.6799999999999999E-2</v>
      </c>
    </row>
    <row r="213" spans="1:64" ht="15" x14ac:dyDescent="0.25">
      <c r="A213" s="28" t="s">
        <v>476</v>
      </c>
      <c r="B213" s="28">
        <v>45393</v>
      </c>
      <c r="C213" s="28">
        <v>40</v>
      </c>
      <c r="D213" s="29">
        <v>64.28</v>
      </c>
      <c r="E213" s="29">
        <v>2571.2399999999998</v>
      </c>
      <c r="F213" s="29">
        <v>2472</v>
      </c>
      <c r="G213" s="30">
        <v>1.5900000000000001E-2</v>
      </c>
      <c r="H213" s="30">
        <v>4.0000000000000002E-4</v>
      </c>
      <c r="I213" s="30">
        <v>6.4000000000000003E-3</v>
      </c>
      <c r="J213" s="30">
        <v>0</v>
      </c>
      <c r="K213" s="30">
        <v>6.3E-3</v>
      </c>
      <c r="L213" s="30">
        <v>0.95760000000000001</v>
      </c>
      <c r="M213" s="30">
        <v>1.34E-2</v>
      </c>
      <c r="N213" s="30">
        <v>3.44E-2</v>
      </c>
      <c r="O213" s="30">
        <v>1.8599999999999998E-2</v>
      </c>
      <c r="P213" s="30">
        <v>0.11940000000000001</v>
      </c>
      <c r="Q213" s="29">
        <v>110.22</v>
      </c>
      <c r="R213" s="25">
        <v>59809.36</v>
      </c>
      <c r="S213" s="30">
        <v>0.23269999999999999</v>
      </c>
      <c r="T213" s="30">
        <v>0.26419999999999999</v>
      </c>
      <c r="U213" s="30">
        <v>0.50309999999999999</v>
      </c>
      <c r="V213" s="26">
        <v>19.07</v>
      </c>
      <c r="W213" s="29">
        <v>13.34</v>
      </c>
      <c r="X213" s="25">
        <v>78697.09</v>
      </c>
      <c r="Y213" s="26">
        <v>191.4</v>
      </c>
      <c r="Z213" s="25">
        <v>164783.65</v>
      </c>
      <c r="AA213" s="30">
        <v>0.87749999999999995</v>
      </c>
      <c r="AB213" s="30">
        <v>0.1036</v>
      </c>
      <c r="AC213" s="30">
        <v>1.8200000000000001E-2</v>
      </c>
      <c r="AD213" s="30">
        <v>6.9999999999999999E-4</v>
      </c>
      <c r="AE213" s="30">
        <v>0.1231</v>
      </c>
      <c r="AF213" s="25">
        <v>164.78</v>
      </c>
      <c r="AG213" s="25">
        <v>7067.53</v>
      </c>
      <c r="AH213" s="25">
        <v>858.31</v>
      </c>
      <c r="AI213" s="25">
        <v>185628.69</v>
      </c>
      <c r="AJ213" s="28">
        <v>500</v>
      </c>
      <c r="AK213" s="33">
        <v>57833</v>
      </c>
      <c r="AL213" s="33">
        <v>91583</v>
      </c>
      <c r="AM213" s="26">
        <v>80.900000000000006</v>
      </c>
      <c r="AN213" s="26">
        <v>41.02</v>
      </c>
      <c r="AO213" s="26">
        <v>51.84</v>
      </c>
      <c r="AP213" s="26">
        <v>5.2</v>
      </c>
      <c r="AQ213" s="25">
        <v>0</v>
      </c>
      <c r="AR213" s="27">
        <v>0.58709999999999996</v>
      </c>
      <c r="AS213" s="25">
        <v>1076.1300000000001</v>
      </c>
      <c r="AT213" s="25">
        <v>1816.24</v>
      </c>
      <c r="AU213" s="25">
        <v>5881.37</v>
      </c>
      <c r="AV213" s="25">
        <v>1199.51</v>
      </c>
      <c r="AW213" s="25">
        <v>363.09</v>
      </c>
      <c r="AX213" s="25">
        <v>10336.34</v>
      </c>
      <c r="AY213" s="25">
        <v>3026.46</v>
      </c>
      <c r="AZ213" s="30">
        <v>0.33379999999999999</v>
      </c>
      <c r="BA213" s="25">
        <v>5716.46</v>
      </c>
      <c r="BB213" s="30">
        <v>0.63049999999999995</v>
      </c>
      <c r="BC213" s="25">
        <v>323.70999999999998</v>
      </c>
      <c r="BD213" s="30">
        <v>3.5700000000000003E-2</v>
      </c>
      <c r="BE213" s="25">
        <v>9066.6299999999992</v>
      </c>
      <c r="BF213" s="25">
        <v>1878.81</v>
      </c>
      <c r="BG213" s="30">
        <v>0.2792</v>
      </c>
      <c r="BH213" s="30">
        <v>0.57620000000000005</v>
      </c>
      <c r="BI213" s="30">
        <v>0.2412</v>
      </c>
      <c r="BJ213" s="30">
        <v>0.1273</v>
      </c>
      <c r="BK213" s="30">
        <v>3.56E-2</v>
      </c>
      <c r="BL213" s="30">
        <v>1.9599999999999999E-2</v>
      </c>
    </row>
    <row r="214" spans="1:64" ht="15" x14ac:dyDescent="0.25">
      <c r="A214" s="28" t="s">
        <v>477</v>
      </c>
      <c r="B214" s="28">
        <v>49619</v>
      </c>
      <c r="C214" s="28">
        <v>39</v>
      </c>
      <c r="D214" s="29">
        <v>16.440000000000001</v>
      </c>
      <c r="E214" s="29">
        <v>641.15</v>
      </c>
      <c r="F214" s="29">
        <v>602</v>
      </c>
      <c r="G214" s="30">
        <v>5.9999999999999995E-4</v>
      </c>
      <c r="H214" s="30">
        <v>0</v>
      </c>
      <c r="I214" s="30">
        <v>0</v>
      </c>
      <c r="J214" s="30">
        <v>0</v>
      </c>
      <c r="K214" s="30">
        <v>3.3E-3</v>
      </c>
      <c r="L214" s="30">
        <v>0.98119999999999996</v>
      </c>
      <c r="M214" s="30">
        <v>1.49E-2</v>
      </c>
      <c r="N214" s="30">
        <v>0.57969999999999999</v>
      </c>
      <c r="O214" s="30">
        <v>0</v>
      </c>
      <c r="P214" s="30">
        <v>0.1168</v>
      </c>
      <c r="Q214" s="29">
        <v>32</v>
      </c>
      <c r="R214" s="25">
        <v>43830.7</v>
      </c>
      <c r="S214" s="30">
        <v>0.24440000000000001</v>
      </c>
      <c r="T214" s="30">
        <v>8.8900000000000007E-2</v>
      </c>
      <c r="U214" s="30">
        <v>0.66669999999999996</v>
      </c>
      <c r="V214" s="26">
        <v>15.59</v>
      </c>
      <c r="W214" s="29">
        <v>5</v>
      </c>
      <c r="X214" s="25">
        <v>69372.2</v>
      </c>
      <c r="Y214" s="26">
        <v>125.31</v>
      </c>
      <c r="Z214" s="25">
        <v>104745.24</v>
      </c>
      <c r="AA214" s="30">
        <v>0.73829999999999996</v>
      </c>
      <c r="AB214" s="30">
        <v>0.1202</v>
      </c>
      <c r="AC214" s="30">
        <v>0.1404</v>
      </c>
      <c r="AD214" s="30">
        <v>1E-3</v>
      </c>
      <c r="AE214" s="30">
        <v>0.26369999999999999</v>
      </c>
      <c r="AF214" s="25">
        <v>104.75</v>
      </c>
      <c r="AG214" s="25">
        <v>2491.56</v>
      </c>
      <c r="AH214" s="25">
        <v>267.62</v>
      </c>
      <c r="AI214" s="25">
        <v>109116.81</v>
      </c>
      <c r="AJ214" s="28">
        <v>230</v>
      </c>
      <c r="AK214" s="33">
        <v>29927</v>
      </c>
      <c r="AL214" s="33">
        <v>43510</v>
      </c>
      <c r="AM214" s="26">
        <v>29.44</v>
      </c>
      <c r="AN214" s="26">
        <v>22.47</v>
      </c>
      <c r="AO214" s="26">
        <v>25.25</v>
      </c>
      <c r="AP214" s="26">
        <v>4.87</v>
      </c>
      <c r="AQ214" s="25">
        <v>0</v>
      </c>
      <c r="AR214" s="27">
        <v>0.69</v>
      </c>
      <c r="AS214" s="25">
        <v>1314.75</v>
      </c>
      <c r="AT214" s="25">
        <v>2261.59</v>
      </c>
      <c r="AU214" s="25">
        <v>4896.08</v>
      </c>
      <c r="AV214" s="25">
        <v>952.04</v>
      </c>
      <c r="AW214" s="25">
        <v>77.48</v>
      </c>
      <c r="AX214" s="25">
        <v>9501.9500000000007</v>
      </c>
      <c r="AY214" s="25">
        <v>5543.85</v>
      </c>
      <c r="AZ214" s="30">
        <v>0.54310000000000003</v>
      </c>
      <c r="BA214" s="25">
        <v>3449.59</v>
      </c>
      <c r="BB214" s="30">
        <v>0.33789999999999998</v>
      </c>
      <c r="BC214" s="25">
        <v>1214.97</v>
      </c>
      <c r="BD214" s="30">
        <v>0.11899999999999999</v>
      </c>
      <c r="BE214" s="25">
        <v>10208.4</v>
      </c>
      <c r="BF214" s="25">
        <v>4791.5600000000004</v>
      </c>
      <c r="BG214" s="30">
        <v>1.9433</v>
      </c>
      <c r="BH214" s="30">
        <v>0.4914</v>
      </c>
      <c r="BI214" s="30">
        <v>0.21079999999999999</v>
      </c>
      <c r="BJ214" s="30">
        <v>0.2447</v>
      </c>
      <c r="BK214" s="30">
        <v>3.6799999999999999E-2</v>
      </c>
      <c r="BL214" s="30">
        <v>1.6199999999999999E-2</v>
      </c>
    </row>
    <row r="215" spans="1:64" ht="15" x14ac:dyDescent="0.25">
      <c r="A215" s="28" t="s">
        <v>478</v>
      </c>
      <c r="B215" s="28">
        <v>50013</v>
      </c>
      <c r="C215" s="28">
        <v>33</v>
      </c>
      <c r="D215" s="29">
        <v>131.35</v>
      </c>
      <c r="E215" s="29">
        <v>4334.6499999999996</v>
      </c>
      <c r="F215" s="29">
        <v>4167</v>
      </c>
      <c r="G215" s="30">
        <v>2.07E-2</v>
      </c>
      <c r="H215" s="30">
        <v>2.0000000000000001E-4</v>
      </c>
      <c r="I215" s="30">
        <v>2.0199999999999999E-2</v>
      </c>
      <c r="J215" s="30">
        <v>1.2999999999999999E-3</v>
      </c>
      <c r="K215" s="30">
        <v>1.0800000000000001E-2</v>
      </c>
      <c r="L215" s="30">
        <v>0.92130000000000001</v>
      </c>
      <c r="M215" s="30">
        <v>2.5499999999999998E-2</v>
      </c>
      <c r="N215" s="30">
        <v>0.24049999999999999</v>
      </c>
      <c r="O215" s="30">
        <v>1.15E-2</v>
      </c>
      <c r="P215" s="30">
        <v>0.1082</v>
      </c>
      <c r="Q215" s="29">
        <v>182</v>
      </c>
      <c r="R215" s="25">
        <v>56760.75</v>
      </c>
      <c r="S215" s="30">
        <v>0.1888</v>
      </c>
      <c r="T215" s="30">
        <v>0.2369</v>
      </c>
      <c r="U215" s="30">
        <v>0.57430000000000003</v>
      </c>
      <c r="V215" s="26">
        <v>19.07</v>
      </c>
      <c r="W215" s="29">
        <v>17</v>
      </c>
      <c r="X215" s="25">
        <v>77745.240000000005</v>
      </c>
      <c r="Y215" s="26">
        <v>249.47</v>
      </c>
      <c r="Z215" s="25">
        <v>164175.53</v>
      </c>
      <c r="AA215" s="30">
        <v>0.78310000000000002</v>
      </c>
      <c r="AB215" s="30">
        <v>0.1961</v>
      </c>
      <c r="AC215" s="30">
        <v>2.0299999999999999E-2</v>
      </c>
      <c r="AD215" s="30">
        <v>5.0000000000000001E-4</v>
      </c>
      <c r="AE215" s="30">
        <v>0.21690000000000001</v>
      </c>
      <c r="AF215" s="25">
        <v>164.18</v>
      </c>
      <c r="AG215" s="25">
        <v>4639.4799999999996</v>
      </c>
      <c r="AH215" s="25">
        <v>618.02</v>
      </c>
      <c r="AI215" s="25">
        <v>176819.04</v>
      </c>
      <c r="AJ215" s="28">
        <v>483</v>
      </c>
      <c r="AK215" s="33">
        <v>37360</v>
      </c>
      <c r="AL215" s="33">
        <v>60173</v>
      </c>
      <c r="AM215" s="26">
        <v>35.76</v>
      </c>
      <c r="AN215" s="26">
        <v>28.05</v>
      </c>
      <c r="AO215" s="26">
        <v>28.28</v>
      </c>
      <c r="AP215" s="26">
        <v>0.6</v>
      </c>
      <c r="AQ215" s="25">
        <v>0</v>
      </c>
      <c r="AR215" s="27">
        <v>0.72130000000000005</v>
      </c>
      <c r="AS215" s="25">
        <v>1123.8499999999999</v>
      </c>
      <c r="AT215" s="25">
        <v>1600.03</v>
      </c>
      <c r="AU215" s="25">
        <v>5274.74</v>
      </c>
      <c r="AV215" s="25">
        <v>1099.5999999999999</v>
      </c>
      <c r="AW215" s="25">
        <v>160.33000000000001</v>
      </c>
      <c r="AX215" s="25">
        <v>9258.56</v>
      </c>
      <c r="AY215" s="25">
        <v>3123.21</v>
      </c>
      <c r="AZ215" s="30">
        <v>0.40129999999999999</v>
      </c>
      <c r="BA215" s="25">
        <v>4117.8500000000004</v>
      </c>
      <c r="BB215" s="30">
        <v>0.52900000000000003</v>
      </c>
      <c r="BC215" s="25">
        <v>542.54999999999995</v>
      </c>
      <c r="BD215" s="30">
        <v>6.9699999999999998E-2</v>
      </c>
      <c r="BE215" s="25">
        <v>7783.6</v>
      </c>
      <c r="BF215" s="25">
        <v>2377.15</v>
      </c>
      <c r="BG215" s="30">
        <v>0.4345</v>
      </c>
      <c r="BH215" s="30">
        <v>0.58730000000000004</v>
      </c>
      <c r="BI215" s="30">
        <v>0.25850000000000001</v>
      </c>
      <c r="BJ215" s="30">
        <v>0.1085</v>
      </c>
      <c r="BK215" s="30">
        <v>2.8299999999999999E-2</v>
      </c>
      <c r="BL215" s="30">
        <v>1.7399999999999999E-2</v>
      </c>
    </row>
    <row r="216" spans="1:64" ht="15" x14ac:dyDescent="0.25">
      <c r="A216" s="28" t="s">
        <v>479</v>
      </c>
      <c r="B216" s="28">
        <v>50559</v>
      </c>
      <c r="C216" s="28">
        <v>53</v>
      </c>
      <c r="D216" s="29">
        <v>22.73</v>
      </c>
      <c r="E216" s="29">
        <v>1204.8800000000001</v>
      </c>
      <c r="F216" s="29">
        <v>1248</v>
      </c>
      <c r="G216" s="30">
        <v>2.8E-3</v>
      </c>
      <c r="H216" s="30">
        <v>0</v>
      </c>
      <c r="I216" s="30">
        <v>7.0000000000000001E-3</v>
      </c>
      <c r="J216" s="30">
        <v>5.1000000000000004E-3</v>
      </c>
      <c r="K216" s="30">
        <v>5.0000000000000001E-3</v>
      </c>
      <c r="L216" s="30">
        <v>0.96989999999999998</v>
      </c>
      <c r="M216" s="30">
        <v>1.0200000000000001E-2</v>
      </c>
      <c r="N216" s="30">
        <v>0.17050000000000001</v>
      </c>
      <c r="O216" s="30">
        <v>0</v>
      </c>
      <c r="P216" s="30">
        <v>0.10299999999999999</v>
      </c>
      <c r="Q216" s="29">
        <v>59.33</v>
      </c>
      <c r="R216" s="25">
        <v>51502.51</v>
      </c>
      <c r="S216" s="30">
        <v>0.32179999999999997</v>
      </c>
      <c r="T216" s="30">
        <v>0.21840000000000001</v>
      </c>
      <c r="U216" s="30">
        <v>0.45979999999999999</v>
      </c>
      <c r="V216" s="26">
        <v>18.22</v>
      </c>
      <c r="W216" s="29">
        <v>8.75</v>
      </c>
      <c r="X216" s="25">
        <v>65202.17</v>
      </c>
      <c r="Y216" s="26">
        <v>131.69999999999999</v>
      </c>
      <c r="Z216" s="25">
        <v>111479.13</v>
      </c>
      <c r="AA216" s="30">
        <v>0.88370000000000004</v>
      </c>
      <c r="AB216" s="30">
        <v>9.1800000000000007E-2</v>
      </c>
      <c r="AC216" s="30">
        <v>2.2800000000000001E-2</v>
      </c>
      <c r="AD216" s="30">
        <v>1.8E-3</v>
      </c>
      <c r="AE216" s="30">
        <v>0.11700000000000001</v>
      </c>
      <c r="AF216" s="25">
        <v>111.48</v>
      </c>
      <c r="AG216" s="25">
        <v>3751.98</v>
      </c>
      <c r="AH216" s="25">
        <v>517.99</v>
      </c>
      <c r="AI216" s="25">
        <v>114665.38</v>
      </c>
      <c r="AJ216" s="28">
        <v>260</v>
      </c>
      <c r="AK216" s="33">
        <v>32082</v>
      </c>
      <c r="AL216" s="33">
        <v>44486</v>
      </c>
      <c r="AM216" s="26">
        <v>57.15</v>
      </c>
      <c r="AN216" s="26">
        <v>32.619999999999997</v>
      </c>
      <c r="AO216" s="26">
        <v>37.39</v>
      </c>
      <c r="AP216" s="26">
        <v>4.9000000000000004</v>
      </c>
      <c r="AQ216" s="25">
        <v>0</v>
      </c>
      <c r="AR216" s="27">
        <v>1.1053999999999999</v>
      </c>
      <c r="AS216" s="25">
        <v>1265.06</v>
      </c>
      <c r="AT216" s="25">
        <v>1354.41</v>
      </c>
      <c r="AU216" s="25">
        <v>4852.4399999999996</v>
      </c>
      <c r="AV216" s="25">
        <v>774.2</v>
      </c>
      <c r="AW216" s="25">
        <v>127.86</v>
      </c>
      <c r="AX216" s="25">
        <v>8373.9699999999993</v>
      </c>
      <c r="AY216" s="25">
        <v>4488.6899999999996</v>
      </c>
      <c r="AZ216" s="30">
        <v>0.51690000000000003</v>
      </c>
      <c r="BA216" s="25">
        <v>3664.16</v>
      </c>
      <c r="BB216" s="30">
        <v>0.4219</v>
      </c>
      <c r="BC216" s="25">
        <v>531.41999999999996</v>
      </c>
      <c r="BD216" s="30">
        <v>6.1199999999999997E-2</v>
      </c>
      <c r="BE216" s="25">
        <v>8684.2800000000007</v>
      </c>
      <c r="BF216" s="25">
        <v>4741.1400000000003</v>
      </c>
      <c r="BG216" s="30">
        <v>1.5152000000000001</v>
      </c>
      <c r="BH216" s="30">
        <v>0.60860000000000003</v>
      </c>
      <c r="BI216" s="30">
        <v>0.19339999999999999</v>
      </c>
      <c r="BJ216" s="30">
        <v>0.14760000000000001</v>
      </c>
      <c r="BK216" s="30">
        <v>3.2500000000000001E-2</v>
      </c>
      <c r="BL216" s="30">
        <v>1.7899999999999999E-2</v>
      </c>
    </row>
    <row r="217" spans="1:64" ht="15" x14ac:dyDescent="0.25">
      <c r="A217" s="28" t="s">
        <v>480</v>
      </c>
      <c r="B217" s="28">
        <v>47266</v>
      </c>
      <c r="C217" s="28">
        <v>112</v>
      </c>
      <c r="D217" s="29">
        <v>12.07</v>
      </c>
      <c r="E217" s="29">
        <v>1352.33</v>
      </c>
      <c r="F217" s="29">
        <v>1338</v>
      </c>
      <c r="G217" s="30">
        <v>1.5E-3</v>
      </c>
      <c r="H217" s="30">
        <v>6.9999999999999999E-4</v>
      </c>
      <c r="I217" s="30">
        <v>4.8999999999999998E-3</v>
      </c>
      <c r="J217" s="30">
        <v>0</v>
      </c>
      <c r="K217" s="30">
        <v>8.2000000000000007E-3</v>
      </c>
      <c r="L217" s="30">
        <v>0.95860000000000001</v>
      </c>
      <c r="M217" s="30">
        <v>2.6100000000000002E-2</v>
      </c>
      <c r="N217" s="30">
        <v>0.27650000000000002</v>
      </c>
      <c r="O217" s="30">
        <v>0</v>
      </c>
      <c r="P217" s="30">
        <v>0.1226</v>
      </c>
      <c r="Q217" s="29">
        <v>61.78</v>
      </c>
      <c r="R217" s="25">
        <v>47668.98</v>
      </c>
      <c r="S217" s="30">
        <v>0.25530000000000003</v>
      </c>
      <c r="T217" s="30">
        <v>0.17019999999999999</v>
      </c>
      <c r="U217" s="30">
        <v>0.57450000000000001</v>
      </c>
      <c r="V217" s="26">
        <v>20.149999999999999</v>
      </c>
      <c r="W217" s="29">
        <v>10.199999999999999</v>
      </c>
      <c r="X217" s="25">
        <v>73411.759999999995</v>
      </c>
      <c r="Y217" s="26">
        <v>128.53</v>
      </c>
      <c r="Z217" s="25">
        <v>140626.10999999999</v>
      </c>
      <c r="AA217" s="30">
        <v>0.88839999999999997</v>
      </c>
      <c r="AB217" s="30">
        <v>4.6399999999999997E-2</v>
      </c>
      <c r="AC217" s="30">
        <v>6.3600000000000004E-2</v>
      </c>
      <c r="AD217" s="30">
        <v>1.6000000000000001E-3</v>
      </c>
      <c r="AE217" s="30">
        <v>0.1116</v>
      </c>
      <c r="AF217" s="25">
        <v>140.63</v>
      </c>
      <c r="AG217" s="25">
        <v>3350.99</v>
      </c>
      <c r="AH217" s="25">
        <v>423.25</v>
      </c>
      <c r="AI217" s="25">
        <v>126954.36</v>
      </c>
      <c r="AJ217" s="28">
        <v>328</v>
      </c>
      <c r="AK217" s="33">
        <v>35124</v>
      </c>
      <c r="AL217" s="33">
        <v>48050</v>
      </c>
      <c r="AM217" s="26">
        <v>32.950000000000003</v>
      </c>
      <c r="AN217" s="26">
        <v>23.11</v>
      </c>
      <c r="AO217" s="26">
        <v>24.81</v>
      </c>
      <c r="AP217" s="26">
        <v>3.95</v>
      </c>
      <c r="AQ217" s="25">
        <v>1167.8499999999999</v>
      </c>
      <c r="AR217" s="27">
        <v>1.1937</v>
      </c>
      <c r="AS217" s="25">
        <v>1219.6099999999999</v>
      </c>
      <c r="AT217" s="25">
        <v>1683.26</v>
      </c>
      <c r="AU217" s="25">
        <v>4528.43</v>
      </c>
      <c r="AV217" s="25">
        <v>963.13</v>
      </c>
      <c r="AW217" s="25">
        <v>50.94</v>
      </c>
      <c r="AX217" s="25">
        <v>8445.3799999999992</v>
      </c>
      <c r="AY217" s="25">
        <v>4275.4399999999996</v>
      </c>
      <c r="AZ217" s="30">
        <v>0.45979999999999999</v>
      </c>
      <c r="BA217" s="25">
        <v>4386.29</v>
      </c>
      <c r="BB217" s="30">
        <v>0.47170000000000001</v>
      </c>
      <c r="BC217" s="25">
        <v>637.07000000000005</v>
      </c>
      <c r="BD217" s="30">
        <v>6.8500000000000005E-2</v>
      </c>
      <c r="BE217" s="25">
        <v>9298.7999999999993</v>
      </c>
      <c r="BF217" s="25">
        <v>3490.06</v>
      </c>
      <c r="BG217" s="30">
        <v>0.96819999999999995</v>
      </c>
      <c r="BH217" s="30">
        <v>0.54169999999999996</v>
      </c>
      <c r="BI217" s="30">
        <v>0.2225</v>
      </c>
      <c r="BJ217" s="30">
        <v>0.1699</v>
      </c>
      <c r="BK217" s="30">
        <v>4.6899999999999997E-2</v>
      </c>
      <c r="BL217" s="30">
        <v>1.9E-2</v>
      </c>
    </row>
    <row r="218" spans="1:64" ht="15" x14ac:dyDescent="0.25">
      <c r="A218" s="28" t="s">
        <v>481</v>
      </c>
      <c r="B218" s="28">
        <v>45401</v>
      </c>
      <c r="C218" s="28">
        <v>164</v>
      </c>
      <c r="D218" s="29">
        <v>13.18</v>
      </c>
      <c r="E218" s="29">
        <v>2161.09</v>
      </c>
      <c r="F218" s="29">
        <v>2080</v>
      </c>
      <c r="G218" s="30">
        <v>1.2999999999999999E-3</v>
      </c>
      <c r="H218" s="30">
        <v>0</v>
      </c>
      <c r="I218" s="30">
        <v>9.7999999999999997E-3</v>
      </c>
      <c r="J218" s="30">
        <v>2.9999999999999997E-4</v>
      </c>
      <c r="K218" s="30">
        <v>2.3E-3</v>
      </c>
      <c r="L218" s="30">
        <v>0.96050000000000002</v>
      </c>
      <c r="M218" s="30">
        <v>2.58E-2</v>
      </c>
      <c r="N218" s="30">
        <v>0.53959999999999997</v>
      </c>
      <c r="O218" s="30">
        <v>0</v>
      </c>
      <c r="P218" s="30">
        <v>0.1003</v>
      </c>
      <c r="Q218" s="29">
        <v>91</v>
      </c>
      <c r="R218" s="25">
        <v>48913.5</v>
      </c>
      <c r="S218" s="30">
        <v>0.19670000000000001</v>
      </c>
      <c r="T218" s="30">
        <v>0.13930000000000001</v>
      </c>
      <c r="U218" s="30">
        <v>0.66390000000000005</v>
      </c>
      <c r="V218" s="26">
        <v>20.29</v>
      </c>
      <c r="W218" s="29">
        <v>13</v>
      </c>
      <c r="X218" s="25">
        <v>72367.38</v>
      </c>
      <c r="Y218" s="26">
        <v>163.35</v>
      </c>
      <c r="Z218" s="25">
        <v>81040.61</v>
      </c>
      <c r="AA218" s="30">
        <v>0.86409999999999998</v>
      </c>
      <c r="AB218" s="30">
        <v>8.8700000000000001E-2</v>
      </c>
      <c r="AC218" s="30">
        <v>4.6100000000000002E-2</v>
      </c>
      <c r="AD218" s="30">
        <v>1.1000000000000001E-3</v>
      </c>
      <c r="AE218" s="30">
        <v>0.1363</v>
      </c>
      <c r="AF218" s="25">
        <v>81.040000000000006</v>
      </c>
      <c r="AG218" s="25">
        <v>1813.5</v>
      </c>
      <c r="AH218" s="25">
        <v>249.33</v>
      </c>
      <c r="AI218" s="25">
        <v>70437.84</v>
      </c>
      <c r="AJ218" s="28">
        <v>43</v>
      </c>
      <c r="AK218" s="33">
        <v>25961</v>
      </c>
      <c r="AL218" s="33">
        <v>34718</v>
      </c>
      <c r="AM218" s="26">
        <v>25.4</v>
      </c>
      <c r="AN218" s="26">
        <v>22.03</v>
      </c>
      <c r="AO218" s="26">
        <v>24.15</v>
      </c>
      <c r="AP218" s="26">
        <v>4</v>
      </c>
      <c r="AQ218" s="25">
        <v>752.88</v>
      </c>
      <c r="AR218" s="27">
        <v>1.5184</v>
      </c>
      <c r="AS218" s="25">
        <v>970.42</v>
      </c>
      <c r="AT218" s="25">
        <v>2243.4</v>
      </c>
      <c r="AU218" s="25">
        <v>4817.3999999999996</v>
      </c>
      <c r="AV218" s="25">
        <v>522.64</v>
      </c>
      <c r="AW218" s="25">
        <v>274.33999999999997</v>
      </c>
      <c r="AX218" s="25">
        <v>8828.2000000000007</v>
      </c>
      <c r="AY218" s="25">
        <v>5860.22</v>
      </c>
      <c r="AZ218" s="30">
        <v>0.62219999999999998</v>
      </c>
      <c r="BA218" s="25">
        <v>2722.36</v>
      </c>
      <c r="BB218" s="30">
        <v>0.28910000000000002</v>
      </c>
      <c r="BC218" s="25">
        <v>835.47</v>
      </c>
      <c r="BD218" s="30">
        <v>8.8700000000000001E-2</v>
      </c>
      <c r="BE218" s="25">
        <v>9418.0499999999993</v>
      </c>
      <c r="BF218" s="25">
        <v>5529.65</v>
      </c>
      <c r="BG218" s="30">
        <v>3.1755</v>
      </c>
      <c r="BH218" s="30">
        <v>0.52800000000000002</v>
      </c>
      <c r="BI218" s="30">
        <v>0.25640000000000002</v>
      </c>
      <c r="BJ218" s="30">
        <v>0.13919999999999999</v>
      </c>
      <c r="BK218" s="30">
        <v>6.3899999999999998E-2</v>
      </c>
      <c r="BL218" s="30">
        <v>1.26E-2</v>
      </c>
    </row>
    <row r="219" spans="1:64" ht="15" x14ac:dyDescent="0.25">
      <c r="A219" s="28" t="s">
        <v>482</v>
      </c>
      <c r="B219" s="28">
        <v>46235</v>
      </c>
      <c r="C219" s="28">
        <v>45</v>
      </c>
      <c r="D219" s="29">
        <v>43.2</v>
      </c>
      <c r="E219" s="29">
        <v>1944.15</v>
      </c>
      <c r="F219" s="29">
        <v>1870</v>
      </c>
      <c r="G219" s="30">
        <v>9.1000000000000004E-3</v>
      </c>
      <c r="H219" s="30">
        <v>0</v>
      </c>
      <c r="I219" s="30">
        <v>5.4999999999999997E-3</v>
      </c>
      <c r="J219" s="30">
        <v>3.3E-3</v>
      </c>
      <c r="K219" s="30">
        <v>1.9E-2</v>
      </c>
      <c r="L219" s="30">
        <v>0.93540000000000001</v>
      </c>
      <c r="M219" s="30">
        <v>2.7699999999999999E-2</v>
      </c>
      <c r="N219" s="30">
        <v>0.29730000000000001</v>
      </c>
      <c r="O219" s="30">
        <v>0</v>
      </c>
      <c r="P219" s="30">
        <v>7.3200000000000001E-2</v>
      </c>
      <c r="Q219" s="29">
        <v>81.650000000000006</v>
      </c>
      <c r="R219" s="25">
        <v>53152.02</v>
      </c>
      <c r="S219" s="30">
        <v>0.2213</v>
      </c>
      <c r="T219" s="30">
        <v>0.2049</v>
      </c>
      <c r="U219" s="30">
        <v>0.57379999999999998</v>
      </c>
      <c r="V219" s="26">
        <v>21.21</v>
      </c>
      <c r="W219" s="29">
        <v>13.72</v>
      </c>
      <c r="X219" s="25">
        <v>74167.42</v>
      </c>
      <c r="Y219" s="26">
        <v>139.81</v>
      </c>
      <c r="Z219" s="25">
        <v>130518.78</v>
      </c>
      <c r="AA219" s="30">
        <v>0.82299999999999995</v>
      </c>
      <c r="AB219" s="30">
        <v>0.1457</v>
      </c>
      <c r="AC219" s="30">
        <v>3.0099999999999998E-2</v>
      </c>
      <c r="AD219" s="30">
        <v>1.2999999999999999E-3</v>
      </c>
      <c r="AE219" s="30">
        <v>0.17760000000000001</v>
      </c>
      <c r="AF219" s="25">
        <v>130.52000000000001</v>
      </c>
      <c r="AG219" s="25">
        <v>4372.54</v>
      </c>
      <c r="AH219" s="25">
        <v>520.11</v>
      </c>
      <c r="AI219" s="25">
        <v>135140</v>
      </c>
      <c r="AJ219" s="28">
        <v>366</v>
      </c>
      <c r="AK219" s="33">
        <v>36275</v>
      </c>
      <c r="AL219" s="33">
        <v>53282</v>
      </c>
      <c r="AM219" s="26">
        <v>46.83</v>
      </c>
      <c r="AN219" s="26">
        <v>33.25</v>
      </c>
      <c r="AO219" s="26">
        <v>32.1</v>
      </c>
      <c r="AP219" s="26">
        <v>6.2</v>
      </c>
      <c r="AQ219" s="25">
        <v>0</v>
      </c>
      <c r="AR219" s="27">
        <v>0.59030000000000005</v>
      </c>
      <c r="AS219" s="25">
        <v>1213.3599999999999</v>
      </c>
      <c r="AT219" s="25">
        <v>1772.47</v>
      </c>
      <c r="AU219" s="25">
        <v>4545.12</v>
      </c>
      <c r="AV219" s="25">
        <v>649.25</v>
      </c>
      <c r="AW219" s="25">
        <v>65.069999999999993</v>
      </c>
      <c r="AX219" s="25">
        <v>8245.27</v>
      </c>
      <c r="AY219" s="25">
        <v>3986.8</v>
      </c>
      <c r="AZ219" s="30">
        <v>0.4909</v>
      </c>
      <c r="BA219" s="25">
        <v>3527.72</v>
      </c>
      <c r="BB219" s="30">
        <v>0.43440000000000001</v>
      </c>
      <c r="BC219" s="25">
        <v>606.45000000000005</v>
      </c>
      <c r="BD219" s="30">
        <v>7.4700000000000003E-2</v>
      </c>
      <c r="BE219" s="25">
        <v>8120.96</v>
      </c>
      <c r="BF219" s="25">
        <v>3329.33</v>
      </c>
      <c r="BG219" s="30">
        <v>0.77449999999999997</v>
      </c>
      <c r="BH219" s="30">
        <v>0.62490000000000001</v>
      </c>
      <c r="BI219" s="30">
        <v>0.2137</v>
      </c>
      <c r="BJ219" s="30">
        <v>0.1152</v>
      </c>
      <c r="BK219" s="30">
        <v>3.2000000000000001E-2</v>
      </c>
      <c r="BL219" s="30">
        <v>1.41E-2</v>
      </c>
    </row>
    <row r="220" spans="1:64" ht="15" x14ac:dyDescent="0.25">
      <c r="A220" s="28" t="s">
        <v>483</v>
      </c>
      <c r="B220" s="28">
        <v>44099</v>
      </c>
      <c r="C220" s="28">
        <v>127</v>
      </c>
      <c r="D220" s="29">
        <v>24.65</v>
      </c>
      <c r="E220" s="29">
        <v>3129.96</v>
      </c>
      <c r="F220" s="29">
        <v>2790</v>
      </c>
      <c r="G220" s="30">
        <v>9.4999999999999998E-3</v>
      </c>
      <c r="H220" s="30">
        <v>0</v>
      </c>
      <c r="I220" s="30">
        <v>5.4999999999999997E-3</v>
      </c>
      <c r="J220" s="30">
        <v>8.9999999999999998E-4</v>
      </c>
      <c r="K220" s="30">
        <v>6.8999999999999999E-3</v>
      </c>
      <c r="L220" s="30">
        <v>0.94789999999999996</v>
      </c>
      <c r="M220" s="30">
        <v>2.93E-2</v>
      </c>
      <c r="N220" s="30">
        <v>0.45300000000000001</v>
      </c>
      <c r="O220" s="30">
        <v>5.0000000000000001E-3</v>
      </c>
      <c r="P220" s="30">
        <v>0.1421</v>
      </c>
      <c r="Q220" s="29">
        <v>117.5</v>
      </c>
      <c r="R220" s="25">
        <v>49301.88</v>
      </c>
      <c r="S220" s="30">
        <v>7.5399999999999995E-2</v>
      </c>
      <c r="T220" s="30">
        <v>0.21609999999999999</v>
      </c>
      <c r="U220" s="30">
        <v>0.70850000000000002</v>
      </c>
      <c r="V220" s="26">
        <v>19.23</v>
      </c>
      <c r="W220" s="29">
        <v>19.5</v>
      </c>
      <c r="X220" s="25">
        <v>69286.97</v>
      </c>
      <c r="Y220" s="26">
        <v>160.51</v>
      </c>
      <c r="Z220" s="25">
        <v>133799.19</v>
      </c>
      <c r="AA220" s="30">
        <v>0.75780000000000003</v>
      </c>
      <c r="AB220" s="30">
        <v>0.2094</v>
      </c>
      <c r="AC220" s="30">
        <v>3.1899999999999998E-2</v>
      </c>
      <c r="AD220" s="30">
        <v>8.9999999999999998E-4</v>
      </c>
      <c r="AE220" s="30">
        <v>0.2422</v>
      </c>
      <c r="AF220" s="25">
        <v>133.80000000000001</v>
      </c>
      <c r="AG220" s="25">
        <v>3388.59</v>
      </c>
      <c r="AH220" s="25">
        <v>421.92</v>
      </c>
      <c r="AI220" s="25">
        <v>131747.31</v>
      </c>
      <c r="AJ220" s="28">
        <v>351</v>
      </c>
      <c r="AK220" s="33">
        <v>25959</v>
      </c>
      <c r="AL220" s="33">
        <v>37639</v>
      </c>
      <c r="AM220" s="26">
        <v>35.450000000000003</v>
      </c>
      <c r="AN220" s="26">
        <v>24.11</v>
      </c>
      <c r="AO220" s="26">
        <v>28.16</v>
      </c>
      <c r="AP220" s="26">
        <v>3.7</v>
      </c>
      <c r="AQ220" s="25">
        <v>559.01</v>
      </c>
      <c r="AR220" s="27">
        <v>1.1818</v>
      </c>
      <c r="AS220" s="25">
        <v>1074.72</v>
      </c>
      <c r="AT220" s="25">
        <v>1157.92</v>
      </c>
      <c r="AU220" s="25">
        <v>5420.45</v>
      </c>
      <c r="AV220" s="25">
        <v>694.45</v>
      </c>
      <c r="AW220" s="25">
        <v>424.21</v>
      </c>
      <c r="AX220" s="25">
        <v>8771.74</v>
      </c>
      <c r="AY220" s="25">
        <v>4585.3599999999997</v>
      </c>
      <c r="AZ220" s="30">
        <v>0.47789999999999999</v>
      </c>
      <c r="BA220" s="25">
        <v>4206.76</v>
      </c>
      <c r="BB220" s="30">
        <v>0.4385</v>
      </c>
      <c r="BC220" s="25">
        <v>802.04</v>
      </c>
      <c r="BD220" s="30">
        <v>8.3599999999999994E-2</v>
      </c>
      <c r="BE220" s="25">
        <v>9594.15</v>
      </c>
      <c r="BF220" s="25">
        <v>2831.53</v>
      </c>
      <c r="BG220" s="30">
        <v>0.95799999999999996</v>
      </c>
      <c r="BH220" s="30">
        <v>0.58430000000000004</v>
      </c>
      <c r="BI220" s="30">
        <v>0.2145</v>
      </c>
      <c r="BJ220" s="30">
        <v>0.17849999999999999</v>
      </c>
      <c r="BK220" s="30">
        <v>2.2700000000000001E-2</v>
      </c>
      <c r="BL220" s="30">
        <v>0</v>
      </c>
    </row>
    <row r="221" spans="1:64" ht="15" x14ac:dyDescent="0.25">
      <c r="A221" s="28" t="s">
        <v>484</v>
      </c>
      <c r="B221" s="28">
        <v>46979</v>
      </c>
      <c r="C221" s="28">
        <v>40</v>
      </c>
      <c r="D221" s="29">
        <v>178.28</v>
      </c>
      <c r="E221" s="29">
        <v>7131.22</v>
      </c>
      <c r="F221" s="29">
        <v>5746</v>
      </c>
      <c r="G221" s="30">
        <v>2.1700000000000001E-2</v>
      </c>
      <c r="H221" s="30">
        <v>5.9999999999999995E-4</v>
      </c>
      <c r="I221" s="30">
        <v>0.34360000000000002</v>
      </c>
      <c r="J221" s="30">
        <v>1.5E-3</v>
      </c>
      <c r="K221" s="30">
        <v>4.2000000000000003E-2</v>
      </c>
      <c r="L221" s="30">
        <v>0.53320000000000001</v>
      </c>
      <c r="M221" s="30">
        <v>5.74E-2</v>
      </c>
      <c r="N221" s="30">
        <v>0.57979999999999998</v>
      </c>
      <c r="O221" s="30">
        <v>3.0800000000000001E-2</v>
      </c>
      <c r="P221" s="30">
        <v>0.1492</v>
      </c>
      <c r="Q221" s="29">
        <v>201.01</v>
      </c>
      <c r="R221" s="25">
        <v>57776.67</v>
      </c>
      <c r="S221" s="30">
        <v>0.33629999999999999</v>
      </c>
      <c r="T221" s="30">
        <v>0.19939999999999999</v>
      </c>
      <c r="U221" s="30">
        <v>0.46429999999999999</v>
      </c>
      <c r="V221" s="26">
        <v>23.44</v>
      </c>
      <c r="W221" s="29">
        <v>26</v>
      </c>
      <c r="X221" s="25">
        <v>88666.58</v>
      </c>
      <c r="Y221" s="26">
        <v>266.45999999999998</v>
      </c>
      <c r="Z221" s="25">
        <v>118346.75</v>
      </c>
      <c r="AA221" s="30">
        <v>0.63690000000000002</v>
      </c>
      <c r="AB221" s="30">
        <v>0.31540000000000001</v>
      </c>
      <c r="AC221" s="30">
        <v>4.7E-2</v>
      </c>
      <c r="AD221" s="30">
        <v>6.9999999999999999E-4</v>
      </c>
      <c r="AE221" s="30">
        <v>0.36320000000000002</v>
      </c>
      <c r="AF221" s="25">
        <v>118.35</v>
      </c>
      <c r="AG221" s="25">
        <v>4306.74</v>
      </c>
      <c r="AH221" s="25">
        <v>338.85</v>
      </c>
      <c r="AI221" s="25">
        <v>126326.24</v>
      </c>
      <c r="AJ221" s="28">
        <v>325</v>
      </c>
      <c r="AK221" s="33">
        <v>30591</v>
      </c>
      <c r="AL221" s="33">
        <v>38498</v>
      </c>
      <c r="AM221" s="26">
        <v>58.66</v>
      </c>
      <c r="AN221" s="26">
        <v>33.020000000000003</v>
      </c>
      <c r="AO221" s="26">
        <v>39.83</v>
      </c>
      <c r="AP221" s="26">
        <v>4.2</v>
      </c>
      <c r="AQ221" s="25">
        <v>0</v>
      </c>
      <c r="AR221" s="27">
        <v>1.0601</v>
      </c>
      <c r="AS221" s="25">
        <v>1240.6199999999999</v>
      </c>
      <c r="AT221" s="25">
        <v>2350.46</v>
      </c>
      <c r="AU221" s="25">
        <v>5399.89</v>
      </c>
      <c r="AV221" s="25">
        <v>822.59</v>
      </c>
      <c r="AW221" s="25">
        <v>842.75</v>
      </c>
      <c r="AX221" s="25">
        <v>10656.31</v>
      </c>
      <c r="AY221" s="25">
        <v>4254.28</v>
      </c>
      <c r="AZ221" s="30">
        <v>0.38929999999999998</v>
      </c>
      <c r="BA221" s="25">
        <v>5824.25</v>
      </c>
      <c r="BB221" s="30">
        <v>0.53290000000000004</v>
      </c>
      <c r="BC221" s="25">
        <v>849.9</v>
      </c>
      <c r="BD221" s="30">
        <v>7.7799999999999994E-2</v>
      </c>
      <c r="BE221" s="25">
        <v>10928.43</v>
      </c>
      <c r="BF221" s="25">
        <v>2837.47</v>
      </c>
      <c r="BG221" s="30">
        <v>1.1328</v>
      </c>
      <c r="BH221" s="30">
        <v>0.46889999999999998</v>
      </c>
      <c r="BI221" s="30">
        <v>0.17810000000000001</v>
      </c>
      <c r="BJ221" s="30">
        <v>0.30270000000000002</v>
      </c>
      <c r="BK221" s="30">
        <v>2.1899999999999999E-2</v>
      </c>
      <c r="BL221" s="30">
        <v>2.8400000000000002E-2</v>
      </c>
    </row>
    <row r="222" spans="1:64" ht="15" x14ac:dyDescent="0.25">
      <c r="A222" s="28" t="s">
        <v>485</v>
      </c>
      <c r="B222" s="28">
        <v>44107</v>
      </c>
      <c r="C222" s="28">
        <v>22</v>
      </c>
      <c r="D222" s="29">
        <v>441.85</v>
      </c>
      <c r="E222" s="29">
        <v>9720.68</v>
      </c>
      <c r="F222" s="29">
        <v>9444</v>
      </c>
      <c r="G222" s="30">
        <v>5.3E-3</v>
      </c>
      <c r="H222" s="30">
        <v>1.5E-3</v>
      </c>
      <c r="I222" s="30">
        <v>0.1067</v>
      </c>
      <c r="J222" s="30">
        <v>5.9999999999999995E-4</v>
      </c>
      <c r="K222" s="30">
        <v>8.1000000000000003E-2</v>
      </c>
      <c r="L222" s="30">
        <v>0.75360000000000005</v>
      </c>
      <c r="M222" s="30">
        <v>5.1299999999999998E-2</v>
      </c>
      <c r="N222" s="30">
        <v>0.69199999999999995</v>
      </c>
      <c r="O222" s="30">
        <v>4.1300000000000003E-2</v>
      </c>
      <c r="P222" s="30">
        <v>0.14979999999999999</v>
      </c>
      <c r="Q222" s="29">
        <v>369.39</v>
      </c>
      <c r="R222" s="25">
        <v>56550.62</v>
      </c>
      <c r="S222" s="30">
        <v>0.25190000000000001</v>
      </c>
      <c r="T222" s="30">
        <v>0.21779999999999999</v>
      </c>
      <c r="U222" s="30">
        <v>0.53029999999999999</v>
      </c>
      <c r="V222" s="26">
        <v>19.670000000000002</v>
      </c>
      <c r="W222" s="29">
        <v>42</v>
      </c>
      <c r="X222" s="25">
        <v>86939.03</v>
      </c>
      <c r="Y222" s="26">
        <v>231.44</v>
      </c>
      <c r="Z222" s="25">
        <v>91193.69</v>
      </c>
      <c r="AA222" s="30">
        <v>0.75819999999999999</v>
      </c>
      <c r="AB222" s="30">
        <v>0.2374</v>
      </c>
      <c r="AC222" s="30">
        <v>2.8999999999999998E-3</v>
      </c>
      <c r="AD222" s="30">
        <v>1.6000000000000001E-3</v>
      </c>
      <c r="AE222" s="30">
        <v>0.24199999999999999</v>
      </c>
      <c r="AF222" s="25">
        <v>91.19</v>
      </c>
      <c r="AG222" s="25">
        <v>2035.74</v>
      </c>
      <c r="AH222" s="25">
        <v>396.9</v>
      </c>
      <c r="AI222" s="25">
        <v>96282.26</v>
      </c>
      <c r="AJ222" s="28">
        <v>158</v>
      </c>
      <c r="AK222" s="33">
        <v>26201</v>
      </c>
      <c r="AL222" s="33">
        <v>37183</v>
      </c>
      <c r="AM222" s="26">
        <v>40.81</v>
      </c>
      <c r="AN222" s="26">
        <v>21.13</v>
      </c>
      <c r="AO222" s="26">
        <v>25.78</v>
      </c>
      <c r="AP222" s="26">
        <v>1.27</v>
      </c>
      <c r="AQ222" s="25">
        <v>0</v>
      </c>
      <c r="AR222" s="27">
        <v>0.62019999999999997</v>
      </c>
      <c r="AS222" s="25">
        <v>743.26</v>
      </c>
      <c r="AT222" s="25">
        <v>1606.73</v>
      </c>
      <c r="AU222" s="25">
        <v>5496.48</v>
      </c>
      <c r="AV222" s="25">
        <v>971.4</v>
      </c>
      <c r="AW222" s="25">
        <v>373.21</v>
      </c>
      <c r="AX222" s="25">
        <v>9191.08</v>
      </c>
      <c r="AY222" s="25">
        <v>5332.84</v>
      </c>
      <c r="AZ222" s="30">
        <v>0.62980000000000003</v>
      </c>
      <c r="BA222" s="25">
        <v>2016.9</v>
      </c>
      <c r="BB222" s="30">
        <v>0.2382</v>
      </c>
      <c r="BC222" s="25">
        <v>1118.1600000000001</v>
      </c>
      <c r="BD222" s="30">
        <v>0.13200000000000001</v>
      </c>
      <c r="BE222" s="25">
        <v>8467.91</v>
      </c>
      <c r="BF222" s="25">
        <v>5156.2700000000004</v>
      </c>
      <c r="BG222" s="30">
        <v>2.1795</v>
      </c>
      <c r="BH222" s="30">
        <v>0.66290000000000004</v>
      </c>
      <c r="BI222" s="30">
        <v>0.22040000000000001</v>
      </c>
      <c r="BJ222" s="30">
        <v>8.1500000000000003E-2</v>
      </c>
      <c r="BK222" s="30">
        <v>2.2700000000000001E-2</v>
      </c>
      <c r="BL222" s="30">
        <v>1.2500000000000001E-2</v>
      </c>
    </row>
    <row r="223" spans="1:64" ht="15" x14ac:dyDescent="0.25">
      <c r="A223" s="28" t="s">
        <v>486</v>
      </c>
      <c r="B223" s="28">
        <v>46953</v>
      </c>
      <c r="C223" s="28">
        <v>19</v>
      </c>
      <c r="D223" s="29">
        <v>171.75</v>
      </c>
      <c r="E223" s="29">
        <v>3263.19</v>
      </c>
      <c r="F223" s="29">
        <v>3005</v>
      </c>
      <c r="G223" s="30">
        <v>1.7100000000000001E-2</v>
      </c>
      <c r="H223" s="30">
        <v>2.9999999999999997E-4</v>
      </c>
      <c r="I223" s="30">
        <v>0.10829999999999999</v>
      </c>
      <c r="J223" s="30">
        <v>1E-4</v>
      </c>
      <c r="K223" s="30">
        <v>2.4299999999999999E-2</v>
      </c>
      <c r="L223" s="30">
        <v>0.79490000000000005</v>
      </c>
      <c r="M223" s="30">
        <v>5.5E-2</v>
      </c>
      <c r="N223" s="30">
        <v>0.61560000000000004</v>
      </c>
      <c r="O223" s="30">
        <v>1.06E-2</v>
      </c>
      <c r="P223" s="30">
        <v>0.1004</v>
      </c>
      <c r="Q223" s="29">
        <v>132</v>
      </c>
      <c r="R223" s="25">
        <v>53936.68</v>
      </c>
      <c r="S223" s="30">
        <v>0.37109999999999999</v>
      </c>
      <c r="T223" s="30">
        <v>0.22639999999999999</v>
      </c>
      <c r="U223" s="30">
        <v>0.40250000000000002</v>
      </c>
      <c r="V223" s="26">
        <v>18.93</v>
      </c>
      <c r="W223" s="29">
        <v>16</v>
      </c>
      <c r="X223" s="25">
        <v>88959.75</v>
      </c>
      <c r="Y223" s="26">
        <v>200.45</v>
      </c>
      <c r="Z223" s="25">
        <v>72357.86</v>
      </c>
      <c r="AA223" s="30">
        <v>0.61699999999999999</v>
      </c>
      <c r="AB223" s="30">
        <v>0.34060000000000001</v>
      </c>
      <c r="AC223" s="30">
        <v>4.0399999999999998E-2</v>
      </c>
      <c r="AD223" s="30">
        <v>2E-3</v>
      </c>
      <c r="AE223" s="30">
        <v>0.38390000000000002</v>
      </c>
      <c r="AF223" s="25">
        <v>72.36</v>
      </c>
      <c r="AG223" s="25">
        <v>1747.58</v>
      </c>
      <c r="AH223" s="25">
        <v>204.89</v>
      </c>
      <c r="AI223" s="25">
        <v>82464.600000000006</v>
      </c>
      <c r="AJ223" s="28">
        <v>78</v>
      </c>
      <c r="AK223" s="33">
        <v>28571</v>
      </c>
      <c r="AL223" s="33">
        <v>36719</v>
      </c>
      <c r="AM223" s="26">
        <v>48.4</v>
      </c>
      <c r="AN223" s="26">
        <v>22.13</v>
      </c>
      <c r="AO223" s="26">
        <v>24.8</v>
      </c>
      <c r="AP223" s="26">
        <v>4.2</v>
      </c>
      <c r="AQ223" s="25">
        <v>0</v>
      </c>
      <c r="AR223" s="27">
        <v>0.63009999999999999</v>
      </c>
      <c r="AS223" s="25">
        <v>1192.28</v>
      </c>
      <c r="AT223" s="25">
        <v>1653.82</v>
      </c>
      <c r="AU223" s="25">
        <v>4528</v>
      </c>
      <c r="AV223" s="25">
        <v>653.38</v>
      </c>
      <c r="AW223" s="25">
        <v>117.26</v>
      </c>
      <c r="AX223" s="25">
        <v>8144.72</v>
      </c>
      <c r="AY223" s="25">
        <v>5436.6</v>
      </c>
      <c r="AZ223" s="30">
        <v>0.67400000000000004</v>
      </c>
      <c r="BA223" s="25">
        <v>1666.83</v>
      </c>
      <c r="BB223" s="30">
        <v>0.20669999999999999</v>
      </c>
      <c r="BC223" s="25">
        <v>962.43</v>
      </c>
      <c r="BD223" s="30">
        <v>0.1193</v>
      </c>
      <c r="BE223" s="25">
        <v>8065.87</v>
      </c>
      <c r="BF223" s="25">
        <v>4569.82</v>
      </c>
      <c r="BG223" s="30">
        <v>3.0526</v>
      </c>
      <c r="BH223" s="30">
        <v>0.59350000000000003</v>
      </c>
      <c r="BI223" s="30">
        <v>0.20130000000000001</v>
      </c>
      <c r="BJ223" s="30">
        <v>0.17519999999999999</v>
      </c>
      <c r="BK223" s="30">
        <v>2.1600000000000001E-2</v>
      </c>
      <c r="BL223" s="30">
        <v>8.5000000000000006E-3</v>
      </c>
    </row>
    <row r="224" spans="1:64" ht="15" x14ac:dyDescent="0.25">
      <c r="A224" s="28" t="s">
        <v>487</v>
      </c>
      <c r="B224" s="28">
        <v>47498</v>
      </c>
      <c r="C224" s="28">
        <v>89</v>
      </c>
      <c r="D224" s="29">
        <v>5.46</v>
      </c>
      <c r="E224" s="29">
        <v>485.86</v>
      </c>
      <c r="F224" s="29">
        <v>495</v>
      </c>
      <c r="G224" s="30">
        <v>4.0000000000000001E-3</v>
      </c>
      <c r="H224" s="30">
        <v>2E-3</v>
      </c>
      <c r="I224" s="30">
        <v>2.8999999999999998E-3</v>
      </c>
      <c r="J224" s="30">
        <v>2E-3</v>
      </c>
      <c r="K224" s="30">
        <v>1.01E-2</v>
      </c>
      <c r="L224" s="30">
        <v>0.96619999999999995</v>
      </c>
      <c r="M224" s="30">
        <v>1.2800000000000001E-2</v>
      </c>
      <c r="N224" s="30">
        <v>0.32590000000000002</v>
      </c>
      <c r="O224" s="30">
        <v>0</v>
      </c>
      <c r="P224" s="30">
        <v>0.1021</v>
      </c>
      <c r="Q224" s="29">
        <v>24.83</v>
      </c>
      <c r="R224" s="25">
        <v>44029.02</v>
      </c>
      <c r="S224" s="30">
        <v>0.23810000000000001</v>
      </c>
      <c r="T224" s="30">
        <v>0.28570000000000001</v>
      </c>
      <c r="U224" s="30">
        <v>0.47620000000000001</v>
      </c>
      <c r="V224" s="26">
        <v>16.510000000000002</v>
      </c>
      <c r="W224" s="29">
        <v>5.3</v>
      </c>
      <c r="X224" s="25">
        <v>59973.02</v>
      </c>
      <c r="Y224" s="26">
        <v>90.3</v>
      </c>
      <c r="Z224" s="25">
        <v>104294.82</v>
      </c>
      <c r="AA224" s="30">
        <v>0.92059999999999997</v>
      </c>
      <c r="AB224" s="30">
        <v>3.2199999999999999E-2</v>
      </c>
      <c r="AC224" s="30">
        <v>4.5499999999999999E-2</v>
      </c>
      <c r="AD224" s="30">
        <v>1.6999999999999999E-3</v>
      </c>
      <c r="AE224" s="30">
        <v>8.1600000000000006E-2</v>
      </c>
      <c r="AF224" s="25">
        <v>104.29</v>
      </c>
      <c r="AG224" s="25">
        <v>2343.04</v>
      </c>
      <c r="AH224" s="25">
        <v>417.88</v>
      </c>
      <c r="AI224" s="25">
        <v>95266.87</v>
      </c>
      <c r="AJ224" s="28">
        <v>154</v>
      </c>
      <c r="AK224" s="33">
        <v>32888</v>
      </c>
      <c r="AL224" s="33">
        <v>41938</v>
      </c>
      <c r="AM224" s="26">
        <v>36.700000000000003</v>
      </c>
      <c r="AN224" s="26">
        <v>21.7</v>
      </c>
      <c r="AO224" s="26">
        <v>23.5</v>
      </c>
      <c r="AP224" s="26">
        <v>4.8</v>
      </c>
      <c r="AQ224" s="25">
        <v>1685.78</v>
      </c>
      <c r="AR224" s="27">
        <v>1.3753</v>
      </c>
      <c r="AS224" s="25">
        <v>1464.54</v>
      </c>
      <c r="AT224" s="25">
        <v>1602.89</v>
      </c>
      <c r="AU224" s="25">
        <v>5073.2</v>
      </c>
      <c r="AV224" s="25">
        <v>892.16</v>
      </c>
      <c r="AW224" s="25">
        <v>64.040000000000006</v>
      </c>
      <c r="AX224" s="25">
        <v>9096.85</v>
      </c>
      <c r="AY224" s="25">
        <v>4625.09</v>
      </c>
      <c r="AZ224" s="30">
        <v>0.48049999999999998</v>
      </c>
      <c r="BA224" s="25">
        <v>4431.12</v>
      </c>
      <c r="BB224" s="30">
        <v>0.46029999999999999</v>
      </c>
      <c r="BC224" s="25">
        <v>569.95000000000005</v>
      </c>
      <c r="BD224" s="30">
        <v>5.9200000000000003E-2</v>
      </c>
      <c r="BE224" s="25">
        <v>9626.16</v>
      </c>
      <c r="BF224" s="25">
        <v>4707.47</v>
      </c>
      <c r="BG224" s="30">
        <v>1.7931999999999999</v>
      </c>
      <c r="BH224" s="30">
        <v>0.54010000000000002</v>
      </c>
      <c r="BI224" s="30">
        <v>0.21340000000000001</v>
      </c>
      <c r="BJ224" s="30">
        <v>0.1787</v>
      </c>
      <c r="BK224" s="30">
        <v>3.9699999999999999E-2</v>
      </c>
      <c r="BL224" s="30">
        <v>2.81E-2</v>
      </c>
    </row>
    <row r="225" spans="1:64" ht="15" x14ac:dyDescent="0.25">
      <c r="A225" s="28" t="s">
        <v>488</v>
      </c>
      <c r="B225" s="28">
        <v>49791</v>
      </c>
      <c r="C225" s="28">
        <v>76</v>
      </c>
      <c r="D225" s="29">
        <v>12.05</v>
      </c>
      <c r="E225" s="29">
        <v>915.63</v>
      </c>
      <c r="F225" s="29">
        <v>892</v>
      </c>
      <c r="G225" s="30">
        <v>2.0999999999999999E-3</v>
      </c>
      <c r="H225" s="30">
        <v>0</v>
      </c>
      <c r="I225" s="30">
        <v>6.6E-3</v>
      </c>
      <c r="J225" s="30">
        <v>1.6999999999999999E-3</v>
      </c>
      <c r="K225" s="30">
        <v>5.7999999999999996E-3</v>
      </c>
      <c r="L225" s="30">
        <v>0.9607</v>
      </c>
      <c r="M225" s="30">
        <v>2.3099999999999999E-2</v>
      </c>
      <c r="N225" s="30">
        <v>0.33300000000000002</v>
      </c>
      <c r="O225" s="30">
        <v>0</v>
      </c>
      <c r="P225" s="30">
        <v>0.11799999999999999</v>
      </c>
      <c r="Q225" s="29">
        <v>43.69</v>
      </c>
      <c r="R225" s="25">
        <v>48624.12</v>
      </c>
      <c r="S225" s="30">
        <v>0.19400000000000001</v>
      </c>
      <c r="T225" s="30">
        <v>0.22389999999999999</v>
      </c>
      <c r="U225" s="30">
        <v>0.58209999999999995</v>
      </c>
      <c r="V225" s="26">
        <v>15.66</v>
      </c>
      <c r="W225" s="29">
        <v>12.14</v>
      </c>
      <c r="X225" s="25">
        <v>32366.39</v>
      </c>
      <c r="Y225" s="26">
        <v>71.400000000000006</v>
      </c>
      <c r="Z225" s="25">
        <v>99137.98</v>
      </c>
      <c r="AA225" s="30">
        <v>0.87590000000000001</v>
      </c>
      <c r="AB225" s="30">
        <v>8.3500000000000005E-2</v>
      </c>
      <c r="AC225" s="30">
        <v>3.9699999999999999E-2</v>
      </c>
      <c r="AD225" s="30">
        <v>8.0000000000000004E-4</v>
      </c>
      <c r="AE225" s="30">
        <v>0.12620000000000001</v>
      </c>
      <c r="AF225" s="25">
        <v>99.14</v>
      </c>
      <c r="AG225" s="25">
        <v>2275.64</v>
      </c>
      <c r="AH225" s="25">
        <v>351.72</v>
      </c>
      <c r="AI225" s="25">
        <v>108030.21</v>
      </c>
      <c r="AJ225" s="28">
        <v>225</v>
      </c>
      <c r="AK225" s="33">
        <v>30687</v>
      </c>
      <c r="AL225" s="33">
        <v>40991</v>
      </c>
      <c r="AM225" s="26">
        <v>32.4</v>
      </c>
      <c r="AN225" s="26">
        <v>22.48</v>
      </c>
      <c r="AO225" s="26">
        <v>23.3</v>
      </c>
      <c r="AP225" s="26">
        <v>5.7</v>
      </c>
      <c r="AQ225" s="25">
        <v>453.96</v>
      </c>
      <c r="AR225" s="27">
        <v>1.0038</v>
      </c>
      <c r="AS225" s="25">
        <v>921.51</v>
      </c>
      <c r="AT225" s="25">
        <v>1559.65</v>
      </c>
      <c r="AU225" s="25">
        <v>4600.1000000000004</v>
      </c>
      <c r="AV225" s="25">
        <v>1285.73</v>
      </c>
      <c r="AW225" s="25">
        <v>150.05000000000001</v>
      </c>
      <c r="AX225" s="25">
        <v>8517.0400000000009</v>
      </c>
      <c r="AY225" s="25">
        <v>4672.04</v>
      </c>
      <c r="AZ225" s="30">
        <v>0.54600000000000004</v>
      </c>
      <c r="BA225" s="25">
        <v>3258.58</v>
      </c>
      <c r="BB225" s="30">
        <v>0.38080000000000003</v>
      </c>
      <c r="BC225" s="25">
        <v>626.45000000000005</v>
      </c>
      <c r="BD225" s="30">
        <v>7.3200000000000001E-2</v>
      </c>
      <c r="BE225" s="25">
        <v>8557.07</v>
      </c>
      <c r="BF225" s="25">
        <v>4515.75</v>
      </c>
      <c r="BG225" s="30">
        <v>1.75</v>
      </c>
      <c r="BH225" s="30">
        <v>0.52329999999999999</v>
      </c>
      <c r="BI225" s="30">
        <v>0.21779999999999999</v>
      </c>
      <c r="BJ225" s="30">
        <v>0.20669999999999999</v>
      </c>
      <c r="BK225" s="30">
        <v>3.3799999999999997E-2</v>
      </c>
      <c r="BL225" s="30">
        <v>1.84E-2</v>
      </c>
    </row>
    <row r="226" spans="1:64" ht="15" x14ac:dyDescent="0.25">
      <c r="A226" s="28" t="s">
        <v>489</v>
      </c>
      <c r="B226" s="28">
        <v>45245</v>
      </c>
      <c r="C226" s="28">
        <v>383</v>
      </c>
      <c r="D226" s="29">
        <v>5.23</v>
      </c>
      <c r="E226" s="29">
        <v>2001.54</v>
      </c>
      <c r="F226" s="29">
        <v>1631</v>
      </c>
      <c r="G226" s="30">
        <v>2.3999999999999998E-3</v>
      </c>
      <c r="H226" s="30">
        <v>0</v>
      </c>
      <c r="I226" s="30">
        <v>2.0799999999999999E-2</v>
      </c>
      <c r="J226" s="30">
        <v>5.9999999999999995E-4</v>
      </c>
      <c r="K226" s="30">
        <v>3.0999999999999999E-3</v>
      </c>
      <c r="L226" s="30">
        <v>0.9345</v>
      </c>
      <c r="M226" s="30">
        <v>3.8600000000000002E-2</v>
      </c>
      <c r="N226" s="30">
        <v>0.50490000000000002</v>
      </c>
      <c r="O226" s="30">
        <v>0</v>
      </c>
      <c r="P226" s="30">
        <v>0.15790000000000001</v>
      </c>
      <c r="Q226" s="29">
        <v>90.82</v>
      </c>
      <c r="R226" s="25">
        <v>45771.8</v>
      </c>
      <c r="S226" s="30">
        <v>0.1176</v>
      </c>
      <c r="T226" s="30">
        <v>0.1961</v>
      </c>
      <c r="U226" s="30">
        <v>0.68630000000000002</v>
      </c>
      <c r="V226" s="26">
        <v>14.34</v>
      </c>
      <c r="W226" s="29">
        <v>10.34</v>
      </c>
      <c r="X226" s="25">
        <v>66646.61</v>
      </c>
      <c r="Y226" s="26">
        <v>183.35</v>
      </c>
      <c r="Z226" s="25">
        <v>108680.13</v>
      </c>
      <c r="AA226" s="30">
        <v>0.77990000000000004</v>
      </c>
      <c r="AB226" s="30">
        <v>0.1174</v>
      </c>
      <c r="AC226" s="30">
        <v>0.1014</v>
      </c>
      <c r="AD226" s="30">
        <v>1.2999999999999999E-3</v>
      </c>
      <c r="AE226" s="30">
        <v>0.2238</v>
      </c>
      <c r="AF226" s="25">
        <v>108.68</v>
      </c>
      <c r="AG226" s="25">
        <v>2530.58</v>
      </c>
      <c r="AH226" s="25">
        <v>318.48</v>
      </c>
      <c r="AI226" s="25">
        <v>105277.09</v>
      </c>
      <c r="AJ226" s="28">
        <v>213</v>
      </c>
      <c r="AK226" s="33">
        <v>25678</v>
      </c>
      <c r="AL226" s="33">
        <v>36524</v>
      </c>
      <c r="AM226" s="26">
        <v>36.200000000000003</v>
      </c>
      <c r="AN226" s="26">
        <v>21.45</v>
      </c>
      <c r="AO226" s="26">
        <v>24.18</v>
      </c>
      <c r="AP226" s="26">
        <v>3.4</v>
      </c>
      <c r="AQ226" s="25">
        <v>0</v>
      </c>
      <c r="AR226" s="27">
        <v>0.87039999999999995</v>
      </c>
      <c r="AS226" s="25">
        <v>1317.19</v>
      </c>
      <c r="AT226" s="25">
        <v>1891.99</v>
      </c>
      <c r="AU226" s="25">
        <v>5268.23</v>
      </c>
      <c r="AV226" s="25">
        <v>921.88</v>
      </c>
      <c r="AW226" s="25">
        <v>212.18</v>
      </c>
      <c r="AX226" s="25">
        <v>9611.4699999999993</v>
      </c>
      <c r="AY226" s="25">
        <v>6683.34</v>
      </c>
      <c r="AZ226" s="30">
        <v>0.60060000000000002</v>
      </c>
      <c r="BA226" s="25">
        <v>2944.66</v>
      </c>
      <c r="BB226" s="30">
        <v>0.2646</v>
      </c>
      <c r="BC226" s="25">
        <v>1499.35</v>
      </c>
      <c r="BD226" s="30">
        <v>0.13469999999999999</v>
      </c>
      <c r="BE226" s="25">
        <v>11127.36</v>
      </c>
      <c r="BF226" s="25">
        <v>4402.59</v>
      </c>
      <c r="BG226" s="30">
        <v>1.8001</v>
      </c>
      <c r="BH226" s="30">
        <v>0.4798</v>
      </c>
      <c r="BI226" s="30">
        <v>0.22900000000000001</v>
      </c>
      <c r="BJ226" s="30">
        <v>0.23130000000000001</v>
      </c>
      <c r="BK226" s="30">
        <v>3.9300000000000002E-2</v>
      </c>
      <c r="BL226" s="30">
        <v>2.06E-2</v>
      </c>
    </row>
    <row r="227" spans="1:64" ht="15" x14ac:dyDescent="0.25">
      <c r="A227" s="28" t="s">
        <v>490</v>
      </c>
      <c r="B227" s="28">
        <v>44115</v>
      </c>
      <c r="C227" s="28">
        <v>10</v>
      </c>
      <c r="D227" s="29">
        <v>182.23</v>
      </c>
      <c r="E227" s="29">
        <v>1822.28</v>
      </c>
      <c r="F227" s="29">
        <v>1652</v>
      </c>
      <c r="G227" s="30">
        <v>1.21E-2</v>
      </c>
      <c r="H227" s="30">
        <v>0</v>
      </c>
      <c r="I227" s="30">
        <v>3.1800000000000002E-2</v>
      </c>
      <c r="J227" s="30">
        <v>1.2999999999999999E-3</v>
      </c>
      <c r="K227" s="30">
        <v>1.38E-2</v>
      </c>
      <c r="L227" s="30">
        <v>0.88180000000000003</v>
      </c>
      <c r="M227" s="30">
        <v>5.9200000000000003E-2</v>
      </c>
      <c r="N227" s="30">
        <v>0.34379999999999999</v>
      </c>
      <c r="O227" s="30">
        <v>0</v>
      </c>
      <c r="P227" s="30">
        <v>0.10009999999999999</v>
      </c>
      <c r="Q227" s="29">
        <v>66.13</v>
      </c>
      <c r="R227" s="25">
        <v>54822.7</v>
      </c>
      <c r="S227" s="30">
        <v>0.26889999999999997</v>
      </c>
      <c r="T227" s="30">
        <v>0.21010000000000001</v>
      </c>
      <c r="U227" s="30">
        <v>0.52100000000000002</v>
      </c>
      <c r="V227" s="26">
        <v>21.47</v>
      </c>
      <c r="W227" s="29">
        <v>13.33</v>
      </c>
      <c r="X227" s="25">
        <v>70256.89</v>
      </c>
      <c r="Y227" s="26">
        <v>133.27000000000001</v>
      </c>
      <c r="Z227" s="25">
        <v>137225.43</v>
      </c>
      <c r="AA227" s="30">
        <v>0.54330000000000001</v>
      </c>
      <c r="AB227" s="30">
        <v>0.43059999999999998</v>
      </c>
      <c r="AC227" s="30">
        <v>2.5100000000000001E-2</v>
      </c>
      <c r="AD227" s="30">
        <v>1.1000000000000001E-3</v>
      </c>
      <c r="AE227" s="30">
        <v>0.45700000000000002</v>
      </c>
      <c r="AF227" s="25">
        <v>137.22999999999999</v>
      </c>
      <c r="AG227" s="25">
        <v>4656.37</v>
      </c>
      <c r="AH227" s="25">
        <v>436.9</v>
      </c>
      <c r="AI227" s="25">
        <v>151765.29999999999</v>
      </c>
      <c r="AJ227" s="28">
        <v>421</v>
      </c>
      <c r="AK227" s="33">
        <v>29182</v>
      </c>
      <c r="AL227" s="33">
        <v>41796</v>
      </c>
      <c r="AM227" s="26">
        <v>51.31</v>
      </c>
      <c r="AN227" s="26">
        <v>32.44</v>
      </c>
      <c r="AO227" s="26">
        <v>34.76</v>
      </c>
      <c r="AP227" s="26">
        <v>4.9000000000000004</v>
      </c>
      <c r="AQ227" s="25">
        <v>0</v>
      </c>
      <c r="AR227" s="27">
        <v>0.91339999999999999</v>
      </c>
      <c r="AS227" s="25">
        <v>1255.81</v>
      </c>
      <c r="AT227" s="25">
        <v>1416.75</v>
      </c>
      <c r="AU227" s="25">
        <v>5485.55</v>
      </c>
      <c r="AV227" s="25">
        <v>920.92</v>
      </c>
      <c r="AW227" s="25">
        <v>57.33</v>
      </c>
      <c r="AX227" s="25">
        <v>9136.35</v>
      </c>
      <c r="AY227" s="25">
        <v>3453.71</v>
      </c>
      <c r="AZ227" s="30">
        <v>0.3851</v>
      </c>
      <c r="BA227" s="25">
        <v>4849.21</v>
      </c>
      <c r="BB227" s="30">
        <v>0.54079999999999995</v>
      </c>
      <c r="BC227" s="25">
        <v>664.48</v>
      </c>
      <c r="BD227" s="30">
        <v>7.4099999999999999E-2</v>
      </c>
      <c r="BE227" s="25">
        <v>8967.41</v>
      </c>
      <c r="BF227" s="25">
        <v>1899.49</v>
      </c>
      <c r="BG227" s="30">
        <v>0.6915</v>
      </c>
      <c r="BH227" s="30">
        <v>0.54430000000000001</v>
      </c>
      <c r="BI227" s="30">
        <v>0.25609999999999999</v>
      </c>
      <c r="BJ227" s="30">
        <v>0.13339999999999999</v>
      </c>
      <c r="BK227" s="30">
        <v>1.67E-2</v>
      </c>
      <c r="BL227" s="30">
        <v>4.9599999999999998E-2</v>
      </c>
    </row>
    <row r="228" spans="1:64" ht="15" x14ac:dyDescent="0.25">
      <c r="A228" s="28" t="s">
        <v>491</v>
      </c>
      <c r="B228" s="28">
        <v>45419</v>
      </c>
      <c r="C228" s="28">
        <v>44</v>
      </c>
      <c r="D228" s="29">
        <v>22.17</v>
      </c>
      <c r="E228" s="29">
        <v>975.55</v>
      </c>
      <c r="F228" s="29">
        <v>1061</v>
      </c>
      <c r="G228" s="30">
        <v>3.8E-3</v>
      </c>
      <c r="H228" s="30">
        <v>0</v>
      </c>
      <c r="I228" s="30">
        <v>3.0999999999999999E-3</v>
      </c>
      <c r="J228" s="30">
        <v>0</v>
      </c>
      <c r="K228" s="30">
        <v>7.0400000000000004E-2</v>
      </c>
      <c r="L228" s="30">
        <v>0.91010000000000002</v>
      </c>
      <c r="M228" s="30">
        <v>1.26E-2</v>
      </c>
      <c r="N228" s="30">
        <v>0.4637</v>
      </c>
      <c r="O228" s="30">
        <v>0</v>
      </c>
      <c r="P228" s="30">
        <v>0.1661</v>
      </c>
      <c r="Q228" s="29">
        <v>45.67</v>
      </c>
      <c r="R228" s="25">
        <v>50138.28</v>
      </c>
      <c r="S228" s="30">
        <v>0.27850000000000003</v>
      </c>
      <c r="T228" s="30">
        <v>0.1646</v>
      </c>
      <c r="U228" s="30">
        <v>0.55700000000000005</v>
      </c>
      <c r="V228" s="26">
        <v>17.3</v>
      </c>
      <c r="W228" s="29">
        <v>12.62</v>
      </c>
      <c r="X228" s="25">
        <v>53890.02</v>
      </c>
      <c r="Y228" s="26">
        <v>73.27</v>
      </c>
      <c r="Z228" s="25">
        <v>86209.11</v>
      </c>
      <c r="AA228" s="30">
        <v>0.82509999999999994</v>
      </c>
      <c r="AB228" s="30">
        <v>0.12620000000000001</v>
      </c>
      <c r="AC228" s="30">
        <v>4.7100000000000003E-2</v>
      </c>
      <c r="AD228" s="30">
        <v>1.6000000000000001E-3</v>
      </c>
      <c r="AE228" s="30">
        <v>0.1759</v>
      </c>
      <c r="AF228" s="25">
        <v>86.21</v>
      </c>
      <c r="AG228" s="25">
        <v>1968.59</v>
      </c>
      <c r="AH228" s="25">
        <v>364.95</v>
      </c>
      <c r="AI228" s="25">
        <v>89751</v>
      </c>
      <c r="AJ228" s="28">
        <v>119</v>
      </c>
      <c r="AK228" s="33">
        <v>28116</v>
      </c>
      <c r="AL228" s="33">
        <v>38825</v>
      </c>
      <c r="AM228" s="26">
        <v>33.700000000000003</v>
      </c>
      <c r="AN228" s="26">
        <v>22.12</v>
      </c>
      <c r="AO228" s="26">
        <v>23.33</v>
      </c>
      <c r="AP228" s="26">
        <v>4.3</v>
      </c>
      <c r="AQ228" s="25">
        <v>1257.44</v>
      </c>
      <c r="AR228" s="27">
        <v>1.4104000000000001</v>
      </c>
      <c r="AS228" s="25">
        <v>1044.33</v>
      </c>
      <c r="AT228" s="25">
        <v>1192.54</v>
      </c>
      <c r="AU228" s="25">
        <v>5030.8599999999997</v>
      </c>
      <c r="AV228" s="25">
        <v>854.96</v>
      </c>
      <c r="AW228" s="25">
        <v>86.4</v>
      </c>
      <c r="AX228" s="25">
        <v>8209.08</v>
      </c>
      <c r="AY228" s="25">
        <v>4345.51</v>
      </c>
      <c r="AZ228" s="30">
        <v>0.54959999999999998</v>
      </c>
      <c r="BA228" s="25">
        <v>2942.49</v>
      </c>
      <c r="BB228" s="30">
        <v>0.37209999999999999</v>
      </c>
      <c r="BC228" s="25">
        <v>618.83000000000004</v>
      </c>
      <c r="BD228" s="30">
        <v>7.8299999999999995E-2</v>
      </c>
      <c r="BE228" s="25">
        <v>7906.83</v>
      </c>
      <c r="BF228" s="25">
        <v>4564.03</v>
      </c>
      <c r="BG228" s="30">
        <v>1.9973000000000001</v>
      </c>
      <c r="BH228" s="30">
        <v>0.63109999999999999</v>
      </c>
      <c r="BI228" s="30">
        <v>0.2</v>
      </c>
      <c r="BJ228" s="30">
        <v>0.1061</v>
      </c>
      <c r="BK228" s="30">
        <v>5.04E-2</v>
      </c>
      <c r="BL228" s="30">
        <v>1.2500000000000001E-2</v>
      </c>
    </row>
    <row r="229" spans="1:64" ht="15" x14ac:dyDescent="0.25">
      <c r="A229" s="28" t="s">
        <v>492</v>
      </c>
      <c r="B229" s="28">
        <v>48496</v>
      </c>
      <c r="C229" s="28">
        <v>78</v>
      </c>
      <c r="D229" s="29">
        <v>42.69</v>
      </c>
      <c r="E229" s="29">
        <v>3329.65</v>
      </c>
      <c r="F229" s="29">
        <v>3221</v>
      </c>
      <c r="G229" s="30">
        <v>1.5299999999999999E-2</v>
      </c>
      <c r="H229" s="30">
        <v>8.9999999999999998E-4</v>
      </c>
      <c r="I229" s="30">
        <v>3.5999999999999999E-3</v>
      </c>
      <c r="J229" s="30">
        <v>0</v>
      </c>
      <c r="K229" s="30">
        <v>2.5999999999999999E-3</v>
      </c>
      <c r="L229" s="30">
        <v>0.96809999999999996</v>
      </c>
      <c r="M229" s="30">
        <v>9.4999999999999998E-3</v>
      </c>
      <c r="N229" s="30">
        <v>8.6900000000000005E-2</v>
      </c>
      <c r="O229" s="30">
        <v>8.6999999999999994E-3</v>
      </c>
      <c r="P229" s="30">
        <v>0.10489999999999999</v>
      </c>
      <c r="Q229" s="29">
        <v>128.65</v>
      </c>
      <c r="R229" s="25">
        <v>59831.88</v>
      </c>
      <c r="S229" s="30">
        <v>0.14119999999999999</v>
      </c>
      <c r="T229" s="30">
        <v>0.2429</v>
      </c>
      <c r="U229" s="30">
        <v>0.61580000000000001</v>
      </c>
      <c r="V229" s="26">
        <v>21.4</v>
      </c>
      <c r="W229" s="29">
        <v>14.78</v>
      </c>
      <c r="X229" s="25">
        <v>83300.789999999994</v>
      </c>
      <c r="Y229" s="26">
        <v>221.6</v>
      </c>
      <c r="Z229" s="25">
        <v>205980.95</v>
      </c>
      <c r="AA229" s="30">
        <v>0.90820000000000001</v>
      </c>
      <c r="AB229" s="30">
        <v>7.6700000000000004E-2</v>
      </c>
      <c r="AC229" s="30">
        <v>1.43E-2</v>
      </c>
      <c r="AD229" s="30">
        <v>6.9999999999999999E-4</v>
      </c>
      <c r="AE229" s="30">
        <v>9.1800000000000007E-2</v>
      </c>
      <c r="AF229" s="25">
        <v>205.98</v>
      </c>
      <c r="AG229" s="25">
        <v>5714.02</v>
      </c>
      <c r="AH229" s="25">
        <v>757.33</v>
      </c>
      <c r="AI229" s="25">
        <v>227606.96</v>
      </c>
      <c r="AJ229" s="28">
        <v>560</v>
      </c>
      <c r="AK229" s="33">
        <v>48314</v>
      </c>
      <c r="AL229" s="33">
        <v>83429</v>
      </c>
      <c r="AM229" s="26">
        <v>68.55</v>
      </c>
      <c r="AN229" s="26">
        <v>27.49</v>
      </c>
      <c r="AO229" s="26">
        <v>22.66</v>
      </c>
      <c r="AP229" s="26">
        <v>4.9000000000000004</v>
      </c>
      <c r="AQ229" s="25">
        <v>0</v>
      </c>
      <c r="AR229" s="27">
        <v>0.67059999999999997</v>
      </c>
      <c r="AS229" s="25">
        <v>889.56</v>
      </c>
      <c r="AT229" s="25">
        <v>1643.87</v>
      </c>
      <c r="AU229" s="25">
        <v>4562.8599999999997</v>
      </c>
      <c r="AV229" s="25">
        <v>1062.8399999999999</v>
      </c>
      <c r="AW229" s="25">
        <v>291.17</v>
      </c>
      <c r="AX229" s="25">
        <v>8450.31</v>
      </c>
      <c r="AY229" s="25">
        <v>2295.23</v>
      </c>
      <c r="AZ229" s="30">
        <v>0.30380000000000001</v>
      </c>
      <c r="BA229" s="25">
        <v>4905.2</v>
      </c>
      <c r="BB229" s="30">
        <v>0.6492</v>
      </c>
      <c r="BC229" s="25">
        <v>355.02</v>
      </c>
      <c r="BD229" s="30">
        <v>4.7E-2</v>
      </c>
      <c r="BE229" s="25">
        <v>7555.45</v>
      </c>
      <c r="BF229" s="25">
        <v>1259.08</v>
      </c>
      <c r="BG229" s="30">
        <v>0.16139999999999999</v>
      </c>
      <c r="BH229" s="30">
        <v>0.63749999999999996</v>
      </c>
      <c r="BI229" s="30">
        <v>0.2059</v>
      </c>
      <c r="BJ229" s="30">
        <v>0.10639999999999999</v>
      </c>
      <c r="BK229" s="30">
        <v>3.6299999999999999E-2</v>
      </c>
      <c r="BL229" s="30">
        <v>1.4E-2</v>
      </c>
    </row>
    <row r="230" spans="1:64" ht="15" x14ac:dyDescent="0.25">
      <c r="A230" s="28" t="s">
        <v>493</v>
      </c>
      <c r="B230" s="28">
        <v>48801</v>
      </c>
      <c r="C230" s="28">
        <v>120</v>
      </c>
      <c r="D230" s="29">
        <v>15.86</v>
      </c>
      <c r="E230" s="29">
        <v>1903.51</v>
      </c>
      <c r="F230" s="29">
        <v>1911</v>
      </c>
      <c r="G230" s="30">
        <v>2.5999999999999999E-3</v>
      </c>
      <c r="H230" s="30">
        <v>2.9999999999999997E-4</v>
      </c>
      <c r="I230" s="30">
        <v>9.7000000000000003E-3</v>
      </c>
      <c r="J230" s="30">
        <v>2.0999999999999999E-3</v>
      </c>
      <c r="K230" s="30">
        <v>9.7000000000000003E-3</v>
      </c>
      <c r="L230" s="30">
        <v>0.96489999999999998</v>
      </c>
      <c r="M230" s="30">
        <v>1.0699999999999999E-2</v>
      </c>
      <c r="N230" s="30">
        <v>0.40189999999999998</v>
      </c>
      <c r="O230" s="30">
        <v>0</v>
      </c>
      <c r="P230" s="30">
        <v>0.13350000000000001</v>
      </c>
      <c r="Q230" s="29">
        <v>88</v>
      </c>
      <c r="R230" s="25">
        <v>50778.96</v>
      </c>
      <c r="S230" s="30">
        <v>0.29010000000000002</v>
      </c>
      <c r="T230" s="30">
        <v>0.22900000000000001</v>
      </c>
      <c r="U230" s="30">
        <v>0.48089999999999999</v>
      </c>
      <c r="V230" s="26">
        <v>16.829999999999998</v>
      </c>
      <c r="W230" s="29">
        <v>12.22</v>
      </c>
      <c r="X230" s="25">
        <v>64295.24</v>
      </c>
      <c r="Y230" s="26">
        <v>151.82</v>
      </c>
      <c r="Z230" s="25">
        <v>106383.6</v>
      </c>
      <c r="AA230" s="30">
        <v>0.90700000000000003</v>
      </c>
      <c r="AB230" s="30">
        <v>6.9000000000000006E-2</v>
      </c>
      <c r="AC230" s="30">
        <v>2.3E-2</v>
      </c>
      <c r="AD230" s="30">
        <v>1.1000000000000001E-3</v>
      </c>
      <c r="AE230" s="30">
        <v>9.2999999999999999E-2</v>
      </c>
      <c r="AF230" s="25">
        <v>106.38</v>
      </c>
      <c r="AG230" s="25">
        <v>2269.5500000000002</v>
      </c>
      <c r="AH230" s="25">
        <v>330.51</v>
      </c>
      <c r="AI230" s="25">
        <v>105479.45</v>
      </c>
      <c r="AJ230" s="28">
        <v>214</v>
      </c>
      <c r="AK230" s="33">
        <v>31739</v>
      </c>
      <c r="AL230" s="33">
        <v>43301</v>
      </c>
      <c r="AM230" s="26">
        <v>23.4</v>
      </c>
      <c r="AN230" s="26">
        <v>21.2</v>
      </c>
      <c r="AO230" s="26">
        <v>22.37</v>
      </c>
      <c r="AP230" s="26">
        <v>1</v>
      </c>
      <c r="AQ230" s="25">
        <v>474.85</v>
      </c>
      <c r="AR230" s="27">
        <v>0.95750000000000002</v>
      </c>
      <c r="AS230" s="25">
        <v>565.11</v>
      </c>
      <c r="AT230" s="25">
        <v>1699.22</v>
      </c>
      <c r="AU230" s="25">
        <v>5386.33</v>
      </c>
      <c r="AV230" s="25">
        <v>731.18</v>
      </c>
      <c r="AW230" s="25">
        <v>250.71</v>
      </c>
      <c r="AX230" s="25">
        <v>8632.56</v>
      </c>
      <c r="AY230" s="25">
        <v>4763.87</v>
      </c>
      <c r="AZ230" s="30">
        <v>0.60170000000000001</v>
      </c>
      <c r="BA230" s="25">
        <v>2256.9899999999998</v>
      </c>
      <c r="BB230" s="30">
        <v>0.28499999999999998</v>
      </c>
      <c r="BC230" s="25">
        <v>897.11</v>
      </c>
      <c r="BD230" s="30">
        <v>0.1133</v>
      </c>
      <c r="BE230" s="25">
        <v>7917.98</v>
      </c>
      <c r="BF230" s="25">
        <v>4643.99</v>
      </c>
      <c r="BG230" s="30">
        <v>1.9106000000000001</v>
      </c>
      <c r="BH230" s="30">
        <v>0.60899999999999999</v>
      </c>
      <c r="BI230" s="30">
        <v>0.20330000000000001</v>
      </c>
      <c r="BJ230" s="30">
        <v>0.1077</v>
      </c>
      <c r="BK230" s="30">
        <v>4.48E-2</v>
      </c>
      <c r="BL230" s="30">
        <v>3.5200000000000002E-2</v>
      </c>
    </row>
    <row r="231" spans="1:64" ht="15" x14ac:dyDescent="0.25">
      <c r="A231" s="28" t="s">
        <v>494</v>
      </c>
      <c r="B231" s="28">
        <v>47019</v>
      </c>
      <c r="C231" s="28">
        <v>59</v>
      </c>
      <c r="D231" s="29">
        <v>264.39</v>
      </c>
      <c r="E231" s="29">
        <v>15598.88</v>
      </c>
      <c r="F231" s="29">
        <v>14945</v>
      </c>
      <c r="G231" s="30">
        <v>5.96E-2</v>
      </c>
      <c r="H231" s="30">
        <v>1E-4</v>
      </c>
      <c r="I231" s="30">
        <v>5.6599999999999998E-2</v>
      </c>
      <c r="J231" s="30">
        <v>1.9E-3</v>
      </c>
      <c r="K231" s="30">
        <v>4.7500000000000001E-2</v>
      </c>
      <c r="L231" s="30">
        <v>0.78700000000000003</v>
      </c>
      <c r="M231" s="30">
        <v>4.7300000000000002E-2</v>
      </c>
      <c r="N231" s="30">
        <v>0.2243</v>
      </c>
      <c r="O231" s="30">
        <v>7.3300000000000004E-2</v>
      </c>
      <c r="P231" s="30">
        <v>0.1075</v>
      </c>
      <c r="Q231" s="29">
        <v>686.87</v>
      </c>
      <c r="R231" s="25">
        <v>69870.149999999994</v>
      </c>
      <c r="S231" s="30">
        <v>0.13489999999999999</v>
      </c>
      <c r="T231" s="30">
        <v>0.18970000000000001</v>
      </c>
      <c r="U231" s="30">
        <v>0.6754</v>
      </c>
      <c r="V231" s="26">
        <v>18.760000000000002</v>
      </c>
      <c r="W231" s="29">
        <v>70.48</v>
      </c>
      <c r="X231" s="25">
        <v>89379.61</v>
      </c>
      <c r="Y231" s="26">
        <v>219.29</v>
      </c>
      <c r="Z231" s="25">
        <v>155457.85</v>
      </c>
      <c r="AA231" s="30">
        <v>0.75339999999999996</v>
      </c>
      <c r="AB231" s="30">
        <v>0.22359999999999999</v>
      </c>
      <c r="AC231" s="30">
        <v>2.1899999999999999E-2</v>
      </c>
      <c r="AD231" s="30">
        <v>1.1000000000000001E-3</v>
      </c>
      <c r="AE231" s="30">
        <v>0.24729999999999999</v>
      </c>
      <c r="AF231" s="25">
        <v>155.46</v>
      </c>
      <c r="AG231" s="25">
        <v>6918.61</v>
      </c>
      <c r="AH231" s="25">
        <v>760.95</v>
      </c>
      <c r="AI231" s="25">
        <v>177996.47</v>
      </c>
      <c r="AJ231" s="28">
        <v>484</v>
      </c>
      <c r="AK231" s="33">
        <v>47617</v>
      </c>
      <c r="AL231" s="33">
        <v>65684</v>
      </c>
      <c r="AM231" s="26">
        <v>75.849999999999994</v>
      </c>
      <c r="AN231" s="26">
        <v>42.03</v>
      </c>
      <c r="AO231" s="26">
        <v>49.61</v>
      </c>
      <c r="AP231" s="26">
        <v>4.45</v>
      </c>
      <c r="AQ231" s="25">
        <v>0</v>
      </c>
      <c r="AR231" s="27">
        <v>0.82320000000000004</v>
      </c>
      <c r="AS231" s="25">
        <v>1076.6099999999999</v>
      </c>
      <c r="AT231" s="25">
        <v>1792.7</v>
      </c>
      <c r="AU231" s="25">
        <v>6948.74</v>
      </c>
      <c r="AV231" s="25">
        <v>1168.96</v>
      </c>
      <c r="AW231" s="25">
        <v>410.99</v>
      </c>
      <c r="AX231" s="25">
        <v>11398</v>
      </c>
      <c r="AY231" s="25">
        <v>3611.33</v>
      </c>
      <c r="AZ231" s="30">
        <v>0.3362</v>
      </c>
      <c r="BA231" s="25">
        <v>6513.09</v>
      </c>
      <c r="BB231" s="30">
        <v>0.60629999999999995</v>
      </c>
      <c r="BC231" s="25">
        <v>617.11</v>
      </c>
      <c r="BD231" s="30">
        <v>5.7500000000000002E-2</v>
      </c>
      <c r="BE231" s="25">
        <v>10741.52</v>
      </c>
      <c r="BF231" s="25">
        <v>2047.88</v>
      </c>
      <c r="BG231" s="30">
        <v>0.38640000000000002</v>
      </c>
      <c r="BH231" s="30">
        <v>0.65939999999999999</v>
      </c>
      <c r="BI231" s="30">
        <v>0.22459999999999999</v>
      </c>
      <c r="BJ231" s="30">
        <v>6.8199999999999997E-2</v>
      </c>
      <c r="BK231" s="30">
        <v>2.6599999999999999E-2</v>
      </c>
      <c r="BL231" s="30">
        <v>2.12E-2</v>
      </c>
    </row>
    <row r="232" spans="1:64" ht="15" x14ac:dyDescent="0.25">
      <c r="A232" s="28" t="s">
        <v>495</v>
      </c>
      <c r="B232" s="28">
        <v>44123</v>
      </c>
      <c r="C232" s="28">
        <v>152</v>
      </c>
      <c r="D232" s="29">
        <v>17.88</v>
      </c>
      <c r="E232" s="29">
        <v>2718.26</v>
      </c>
      <c r="F232" s="29">
        <v>2685</v>
      </c>
      <c r="G232" s="30">
        <v>2E-3</v>
      </c>
      <c r="H232" s="30">
        <v>1.8E-3</v>
      </c>
      <c r="I232" s="30">
        <v>2.07E-2</v>
      </c>
      <c r="J232" s="30">
        <v>3.2000000000000002E-3</v>
      </c>
      <c r="K232" s="30">
        <v>1.5699999999999999E-2</v>
      </c>
      <c r="L232" s="30">
        <v>0.89849999999999997</v>
      </c>
      <c r="M232" s="30">
        <v>5.8099999999999999E-2</v>
      </c>
      <c r="N232" s="30">
        <v>0.58509999999999995</v>
      </c>
      <c r="O232" s="30">
        <v>0</v>
      </c>
      <c r="P232" s="30">
        <v>0.1249</v>
      </c>
      <c r="Q232" s="29">
        <v>105.5</v>
      </c>
      <c r="R232" s="25">
        <v>48182.879999999997</v>
      </c>
      <c r="S232" s="30">
        <v>0.21890000000000001</v>
      </c>
      <c r="T232" s="30">
        <v>0.1893</v>
      </c>
      <c r="U232" s="30">
        <v>0.5917</v>
      </c>
      <c r="V232" s="26">
        <v>19.77</v>
      </c>
      <c r="W232" s="29">
        <v>16.57</v>
      </c>
      <c r="X232" s="25">
        <v>70434.039999999994</v>
      </c>
      <c r="Y232" s="26">
        <v>160.41</v>
      </c>
      <c r="Z232" s="25">
        <v>106419.55</v>
      </c>
      <c r="AA232" s="30">
        <v>0.77459999999999996</v>
      </c>
      <c r="AB232" s="30">
        <v>0.1807</v>
      </c>
      <c r="AC232" s="30">
        <v>4.3499999999999997E-2</v>
      </c>
      <c r="AD232" s="30">
        <v>1.1999999999999999E-3</v>
      </c>
      <c r="AE232" s="30">
        <v>0.22539999999999999</v>
      </c>
      <c r="AF232" s="25">
        <v>106.42</v>
      </c>
      <c r="AG232" s="25">
        <v>2404.94</v>
      </c>
      <c r="AH232" s="25">
        <v>318.63</v>
      </c>
      <c r="AI232" s="25">
        <v>104611.45</v>
      </c>
      <c r="AJ232" s="28">
        <v>208</v>
      </c>
      <c r="AK232" s="33">
        <v>26173</v>
      </c>
      <c r="AL232" s="33">
        <v>38868</v>
      </c>
      <c r="AM232" s="26">
        <v>29.2</v>
      </c>
      <c r="AN232" s="26">
        <v>22.04</v>
      </c>
      <c r="AO232" s="26">
        <v>23.35</v>
      </c>
      <c r="AP232" s="26">
        <v>3.9</v>
      </c>
      <c r="AQ232" s="25">
        <v>804</v>
      </c>
      <c r="AR232" s="27">
        <v>1.4145000000000001</v>
      </c>
      <c r="AS232" s="25">
        <v>975.75</v>
      </c>
      <c r="AT232" s="25">
        <v>1681.67</v>
      </c>
      <c r="AU232" s="25">
        <v>4699.58</v>
      </c>
      <c r="AV232" s="25">
        <v>921.38</v>
      </c>
      <c r="AW232" s="25">
        <v>414.39</v>
      </c>
      <c r="AX232" s="25">
        <v>8692.77</v>
      </c>
      <c r="AY232" s="25">
        <v>4744.53</v>
      </c>
      <c r="AZ232" s="30">
        <v>0.51580000000000004</v>
      </c>
      <c r="BA232" s="25">
        <v>3408.94</v>
      </c>
      <c r="BB232" s="30">
        <v>0.37059999999999998</v>
      </c>
      <c r="BC232" s="25">
        <v>1044.98</v>
      </c>
      <c r="BD232" s="30">
        <v>0.11360000000000001</v>
      </c>
      <c r="BE232" s="25">
        <v>9198.4500000000007</v>
      </c>
      <c r="BF232" s="25">
        <v>4395.92</v>
      </c>
      <c r="BG232" s="30">
        <v>1.89</v>
      </c>
      <c r="BH232" s="30">
        <v>0.60150000000000003</v>
      </c>
      <c r="BI232" s="30">
        <v>0.19939999999999999</v>
      </c>
      <c r="BJ232" s="30">
        <v>0.1406</v>
      </c>
      <c r="BK232" s="30">
        <v>4.5199999999999997E-2</v>
      </c>
      <c r="BL232" s="30">
        <v>1.3299999999999999E-2</v>
      </c>
    </row>
    <row r="233" spans="1:64" ht="15" x14ac:dyDescent="0.25">
      <c r="A233" s="28" t="s">
        <v>496</v>
      </c>
      <c r="B233" s="28">
        <v>45823</v>
      </c>
      <c r="C233" s="28">
        <v>96</v>
      </c>
      <c r="D233" s="29">
        <v>11.19</v>
      </c>
      <c r="E233" s="29">
        <v>1073.79</v>
      </c>
      <c r="F233" s="29">
        <v>1050</v>
      </c>
      <c r="G233" s="30">
        <v>2.8999999999999998E-3</v>
      </c>
      <c r="H233" s="30">
        <v>0</v>
      </c>
      <c r="I233" s="30">
        <v>4.1000000000000003E-3</v>
      </c>
      <c r="J233" s="30">
        <v>1E-3</v>
      </c>
      <c r="K233" s="30">
        <v>1.0699999999999999E-2</v>
      </c>
      <c r="L233" s="30">
        <v>0.97560000000000002</v>
      </c>
      <c r="M233" s="30">
        <v>5.7000000000000002E-3</v>
      </c>
      <c r="N233" s="30">
        <v>0.33019999999999999</v>
      </c>
      <c r="O233" s="30">
        <v>0</v>
      </c>
      <c r="P233" s="30">
        <v>9.7000000000000003E-2</v>
      </c>
      <c r="Q233" s="29">
        <v>48.34</v>
      </c>
      <c r="R233" s="25">
        <v>56642.7</v>
      </c>
      <c r="S233" s="30">
        <v>0.16669999999999999</v>
      </c>
      <c r="T233" s="30">
        <v>0.1212</v>
      </c>
      <c r="U233" s="30">
        <v>0.71209999999999996</v>
      </c>
      <c r="V233" s="26">
        <v>18.37</v>
      </c>
      <c r="W233" s="29">
        <v>5</v>
      </c>
      <c r="X233" s="25">
        <v>87740.6</v>
      </c>
      <c r="Y233" s="26">
        <v>206.18</v>
      </c>
      <c r="Z233" s="25">
        <v>137082.19</v>
      </c>
      <c r="AA233" s="30">
        <v>0.83840000000000003</v>
      </c>
      <c r="AB233" s="30">
        <v>4.24E-2</v>
      </c>
      <c r="AC233" s="30">
        <v>0.1178</v>
      </c>
      <c r="AD233" s="30">
        <v>1.4E-3</v>
      </c>
      <c r="AE233" s="30">
        <v>0.16159999999999999</v>
      </c>
      <c r="AF233" s="25">
        <v>137.08000000000001</v>
      </c>
      <c r="AG233" s="25">
        <v>4504.3</v>
      </c>
      <c r="AH233" s="25">
        <v>510.46</v>
      </c>
      <c r="AI233" s="25">
        <v>135423.49</v>
      </c>
      <c r="AJ233" s="28">
        <v>370</v>
      </c>
      <c r="AK233" s="33">
        <v>33462</v>
      </c>
      <c r="AL233" s="33">
        <v>44586</v>
      </c>
      <c r="AM233" s="26">
        <v>50.6</v>
      </c>
      <c r="AN233" s="26">
        <v>30.28</v>
      </c>
      <c r="AO233" s="26">
        <v>33.97</v>
      </c>
      <c r="AP233" s="26">
        <v>4.7</v>
      </c>
      <c r="AQ233" s="25">
        <v>0</v>
      </c>
      <c r="AR233" s="27">
        <v>1.0623</v>
      </c>
      <c r="AS233" s="25">
        <v>1138.6300000000001</v>
      </c>
      <c r="AT233" s="25">
        <v>1820.89</v>
      </c>
      <c r="AU233" s="25">
        <v>5152.97</v>
      </c>
      <c r="AV233" s="25">
        <v>959.81</v>
      </c>
      <c r="AW233" s="25">
        <v>73.790000000000006</v>
      </c>
      <c r="AX233" s="25">
        <v>9146.09</v>
      </c>
      <c r="AY233" s="25">
        <v>4158.6099999999997</v>
      </c>
      <c r="AZ233" s="30">
        <v>0.46050000000000002</v>
      </c>
      <c r="BA233" s="25">
        <v>4286.43</v>
      </c>
      <c r="BB233" s="30">
        <v>0.47460000000000002</v>
      </c>
      <c r="BC233" s="25">
        <v>586.16999999999996</v>
      </c>
      <c r="BD233" s="30">
        <v>6.4899999999999999E-2</v>
      </c>
      <c r="BE233" s="25">
        <v>9031.2099999999991</v>
      </c>
      <c r="BF233" s="25">
        <v>3503.63</v>
      </c>
      <c r="BG233" s="30">
        <v>1.0401</v>
      </c>
      <c r="BH233" s="30">
        <v>0.58579999999999999</v>
      </c>
      <c r="BI233" s="30">
        <v>0.21820000000000001</v>
      </c>
      <c r="BJ233" s="30">
        <v>0.11990000000000001</v>
      </c>
      <c r="BK233" s="30">
        <v>4.6199999999999998E-2</v>
      </c>
      <c r="BL233" s="30">
        <v>0.03</v>
      </c>
    </row>
    <row r="234" spans="1:64" ht="15" x14ac:dyDescent="0.25">
      <c r="A234" s="28" t="s">
        <v>497</v>
      </c>
      <c r="B234" s="28">
        <v>47571</v>
      </c>
      <c r="C234" s="28">
        <v>54</v>
      </c>
      <c r="D234" s="29">
        <v>8.25</v>
      </c>
      <c r="E234" s="29">
        <v>445.5</v>
      </c>
      <c r="F234" s="29">
        <v>470</v>
      </c>
      <c r="G234" s="30">
        <v>0</v>
      </c>
      <c r="H234" s="30">
        <v>0</v>
      </c>
      <c r="I234" s="30">
        <v>0</v>
      </c>
      <c r="J234" s="30">
        <v>0</v>
      </c>
      <c r="K234" s="30">
        <v>8.6400000000000005E-2</v>
      </c>
      <c r="L234" s="30">
        <v>0.88490000000000002</v>
      </c>
      <c r="M234" s="30">
        <v>2.87E-2</v>
      </c>
      <c r="N234" s="30">
        <v>0.31769999999999998</v>
      </c>
      <c r="O234" s="30">
        <v>0</v>
      </c>
      <c r="P234" s="30">
        <v>0.1515</v>
      </c>
      <c r="Q234" s="29">
        <v>27.54</v>
      </c>
      <c r="R234" s="25">
        <v>50920.480000000003</v>
      </c>
      <c r="S234" s="30">
        <v>0.4</v>
      </c>
      <c r="T234" s="30">
        <v>0.1111</v>
      </c>
      <c r="U234" s="30">
        <v>0.4889</v>
      </c>
      <c r="V234" s="26">
        <v>14.6</v>
      </c>
      <c r="W234" s="29">
        <v>7</v>
      </c>
      <c r="X234" s="25">
        <v>56634</v>
      </c>
      <c r="Y234" s="26">
        <v>60.99</v>
      </c>
      <c r="Z234" s="25">
        <v>97770.98</v>
      </c>
      <c r="AA234" s="30">
        <v>0.90259999999999996</v>
      </c>
      <c r="AB234" s="30">
        <v>0.05</v>
      </c>
      <c r="AC234" s="30">
        <v>4.4600000000000001E-2</v>
      </c>
      <c r="AD234" s="30">
        <v>2.8E-3</v>
      </c>
      <c r="AE234" s="30">
        <v>9.9599999999999994E-2</v>
      </c>
      <c r="AF234" s="25">
        <v>97.77</v>
      </c>
      <c r="AG234" s="25">
        <v>2442.56</v>
      </c>
      <c r="AH234" s="25">
        <v>468.12</v>
      </c>
      <c r="AI234" s="25">
        <v>93817.08</v>
      </c>
      <c r="AJ234" s="28">
        <v>144</v>
      </c>
      <c r="AK234" s="33">
        <v>33037</v>
      </c>
      <c r="AL234" s="33">
        <v>43880</v>
      </c>
      <c r="AM234" s="26">
        <v>34.340000000000003</v>
      </c>
      <c r="AN234" s="26">
        <v>24.49</v>
      </c>
      <c r="AO234" s="26">
        <v>24.95</v>
      </c>
      <c r="AP234" s="26">
        <v>3.5</v>
      </c>
      <c r="AQ234" s="25">
        <v>1499.35</v>
      </c>
      <c r="AR234" s="27">
        <v>1.3509</v>
      </c>
      <c r="AS234" s="25">
        <v>1449.22</v>
      </c>
      <c r="AT234" s="25">
        <v>970.08</v>
      </c>
      <c r="AU234" s="25">
        <v>6278.15</v>
      </c>
      <c r="AV234" s="25">
        <v>1214.04</v>
      </c>
      <c r="AW234" s="25">
        <v>135.9</v>
      </c>
      <c r="AX234" s="25">
        <v>10047.39</v>
      </c>
      <c r="AY234" s="25">
        <v>5288.23</v>
      </c>
      <c r="AZ234" s="30">
        <v>0.5151</v>
      </c>
      <c r="BA234" s="25">
        <v>4224.7</v>
      </c>
      <c r="BB234" s="30">
        <v>0.41149999999999998</v>
      </c>
      <c r="BC234" s="25">
        <v>754.48</v>
      </c>
      <c r="BD234" s="30">
        <v>7.3499999999999996E-2</v>
      </c>
      <c r="BE234" s="25">
        <v>10267.41</v>
      </c>
      <c r="BF234" s="25">
        <v>4919</v>
      </c>
      <c r="BG234" s="30">
        <v>1.8189</v>
      </c>
      <c r="BH234" s="30">
        <v>0.53100000000000003</v>
      </c>
      <c r="BI234" s="30">
        <v>0.16919999999999999</v>
      </c>
      <c r="BJ234" s="30">
        <v>0.14460000000000001</v>
      </c>
      <c r="BK234" s="30">
        <v>2.9600000000000001E-2</v>
      </c>
      <c r="BL234" s="30">
        <v>0.12570000000000001</v>
      </c>
    </row>
    <row r="235" spans="1:64" ht="15" x14ac:dyDescent="0.25">
      <c r="A235" s="28" t="s">
        <v>498</v>
      </c>
      <c r="B235" s="28">
        <v>49700</v>
      </c>
      <c r="C235" s="28">
        <v>66</v>
      </c>
      <c r="D235" s="29">
        <v>10.17</v>
      </c>
      <c r="E235" s="29">
        <v>670.9</v>
      </c>
      <c r="F235" s="29">
        <v>845</v>
      </c>
      <c r="G235" s="30">
        <v>3.5999999999999999E-3</v>
      </c>
      <c r="H235" s="30">
        <v>0</v>
      </c>
      <c r="I235" s="30">
        <v>3.0000000000000001E-3</v>
      </c>
      <c r="J235" s="30">
        <v>2.3999999999999998E-3</v>
      </c>
      <c r="K235" s="30">
        <v>3.9800000000000002E-2</v>
      </c>
      <c r="L235" s="30">
        <v>0.92379999999999995</v>
      </c>
      <c r="M235" s="30">
        <v>2.7400000000000001E-2</v>
      </c>
      <c r="N235" s="30">
        <v>0.27250000000000002</v>
      </c>
      <c r="O235" s="30">
        <v>0</v>
      </c>
      <c r="P235" s="30">
        <v>0.1017</v>
      </c>
      <c r="Q235" s="29">
        <v>38.01</v>
      </c>
      <c r="R235" s="25">
        <v>50883.98</v>
      </c>
      <c r="S235" s="30">
        <v>0.1143</v>
      </c>
      <c r="T235" s="30">
        <v>0.28570000000000001</v>
      </c>
      <c r="U235" s="30">
        <v>0.6</v>
      </c>
      <c r="V235" s="26">
        <v>20.57</v>
      </c>
      <c r="W235" s="29">
        <v>7</v>
      </c>
      <c r="X235" s="25">
        <v>60628.57</v>
      </c>
      <c r="Y235" s="26">
        <v>93.11</v>
      </c>
      <c r="Z235" s="25">
        <v>149376.4</v>
      </c>
      <c r="AA235" s="30">
        <v>0.7752</v>
      </c>
      <c r="AB235" s="30">
        <v>0.1767</v>
      </c>
      <c r="AC235" s="30">
        <v>4.4499999999999998E-2</v>
      </c>
      <c r="AD235" s="30">
        <v>3.5000000000000001E-3</v>
      </c>
      <c r="AE235" s="30">
        <v>0.2276</v>
      </c>
      <c r="AF235" s="25">
        <v>149.38</v>
      </c>
      <c r="AG235" s="25">
        <v>4201.07</v>
      </c>
      <c r="AH235" s="25">
        <v>517.29</v>
      </c>
      <c r="AI235" s="25">
        <v>118156.32</v>
      </c>
      <c r="AJ235" s="28">
        <v>279</v>
      </c>
      <c r="AK235" s="33">
        <v>30607</v>
      </c>
      <c r="AL235" s="33">
        <v>43677</v>
      </c>
      <c r="AM235" s="26">
        <v>42.21</v>
      </c>
      <c r="AN235" s="26">
        <v>27.32</v>
      </c>
      <c r="AO235" s="26">
        <v>27.83</v>
      </c>
      <c r="AP235" s="26">
        <v>4.5999999999999996</v>
      </c>
      <c r="AQ235" s="25">
        <v>0</v>
      </c>
      <c r="AR235" s="27">
        <v>0.96919999999999995</v>
      </c>
      <c r="AS235" s="25">
        <v>1069.19</v>
      </c>
      <c r="AT235" s="25">
        <v>1394.62</v>
      </c>
      <c r="AU235" s="25">
        <v>4523.62</v>
      </c>
      <c r="AV235" s="25">
        <v>738.15</v>
      </c>
      <c r="AW235" s="25">
        <v>70.27</v>
      </c>
      <c r="AX235" s="25">
        <v>7795.85</v>
      </c>
      <c r="AY235" s="25">
        <v>3103.38</v>
      </c>
      <c r="AZ235" s="30">
        <v>0.35720000000000002</v>
      </c>
      <c r="BA235" s="25">
        <v>4985.8599999999997</v>
      </c>
      <c r="BB235" s="30">
        <v>0.57389999999999997</v>
      </c>
      <c r="BC235" s="25">
        <v>598.82000000000005</v>
      </c>
      <c r="BD235" s="30">
        <v>6.8900000000000003E-2</v>
      </c>
      <c r="BE235" s="25">
        <v>8688.0499999999993</v>
      </c>
      <c r="BF235" s="25">
        <v>4139.24</v>
      </c>
      <c r="BG235" s="30">
        <v>1.1797</v>
      </c>
      <c r="BH235" s="30">
        <v>0.56110000000000004</v>
      </c>
      <c r="BI235" s="30">
        <v>0.18440000000000001</v>
      </c>
      <c r="BJ235" s="30">
        <v>0.20699999999999999</v>
      </c>
      <c r="BK235" s="30">
        <v>3.2599999999999997E-2</v>
      </c>
      <c r="BL235" s="30">
        <v>1.49E-2</v>
      </c>
    </row>
    <row r="236" spans="1:64" ht="15" x14ac:dyDescent="0.25">
      <c r="A236" s="28" t="s">
        <v>499</v>
      </c>
      <c r="B236" s="28">
        <v>50161</v>
      </c>
      <c r="C236" s="28">
        <v>19</v>
      </c>
      <c r="D236" s="29">
        <v>161.06</v>
      </c>
      <c r="E236" s="29">
        <v>3060.23</v>
      </c>
      <c r="F236" s="29">
        <v>2885</v>
      </c>
      <c r="G236" s="30">
        <v>1.0500000000000001E-2</v>
      </c>
      <c r="H236" s="30">
        <v>1.1000000000000001E-3</v>
      </c>
      <c r="I236" s="30">
        <v>4.9700000000000001E-2</v>
      </c>
      <c r="J236" s="30">
        <v>1.8E-3</v>
      </c>
      <c r="K236" s="30">
        <v>1.06E-2</v>
      </c>
      <c r="L236" s="30">
        <v>0.88780000000000003</v>
      </c>
      <c r="M236" s="30">
        <v>3.85E-2</v>
      </c>
      <c r="N236" s="30">
        <v>0.30990000000000001</v>
      </c>
      <c r="O236" s="30">
        <v>0</v>
      </c>
      <c r="P236" s="30">
        <v>0.1045</v>
      </c>
      <c r="Q236" s="29">
        <v>147.58000000000001</v>
      </c>
      <c r="R236" s="25">
        <v>59979.42</v>
      </c>
      <c r="S236" s="30">
        <v>0.16</v>
      </c>
      <c r="T236" s="30">
        <v>0.18</v>
      </c>
      <c r="U236" s="30">
        <v>0.66</v>
      </c>
      <c r="V236" s="26">
        <v>17.62</v>
      </c>
      <c r="W236" s="29">
        <v>15.37</v>
      </c>
      <c r="X236" s="25">
        <v>85780.49</v>
      </c>
      <c r="Y236" s="26">
        <v>199.06</v>
      </c>
      <c r="Z236" s="25">
        <v>185783.31</v>
      </c>
      <c r="AA236" s="30">
        <v>0.69530000000000003</v>
      </c>
      <c r="AB236" s="30">
        <v>0.29099999999999998</v>
      </c>
      <c r="AC236" s="30">
        <v>1.29E-2</v>
      </c>
      <c r="AD236" s="30">
        <v>8.0000000000000004E-4</v>
      </c>
      <c r="AE236" s="30">
        <v>0.30499999999999999</v>
      </c>
      <c r="AF236" s="25">
        <v>185.78</v>
      </c>
      <c r="AG236" s="25">
        <v>6110.69</v>
      </c>
      <c r="AH236" s="25">
        <v>716.69</v>
      </c>
      <c r="AI236" s="25">
        <v>197810.77</v>
      </c>
      <c r="AJ236" s="28">
        <v>515</v>
      </c>
      <c r="AK236" s="33">
        <v>31524</v>
      </c>
      <c r="AL236" s="33">
        <v>50770</v>
      </c>
      <c r="AM236" s="26">
        <v>42.05</v>
      </c>
      <c r="AN236" s="26">
        <v>32.25</v>
      </c>
      <c r="AO236" s="26">
        <v>34</v>
      </c>
      <c r="AP236" s="26">
        <v>4.7</v>
      </c>
      <c r="AQ236" s="25">
        <v>0</v>
      </c>
      <c r="AR236" s="27">
        <v>0.91669999999999996</v>
      </c>
      <c r="AS236" s="25">
        <v>1183.97</v>
      </c>
      <c r="AT236" s="25">
        <v>1908.83</v>
      </c>
      <c r="AU236" s="25">
        <v>5795.11</v>
      </c>
      <c r="AV236" s="25">
        <v>1140.1600000000001</v>
      </c>
      <c r="AW236" s="25">
        <v>126.52</v>
      </c>
      <c r="AX236" s="25">
        <v>10154.59</v>
      </c>
      <c r="AY236" s="25">
        <v>3805.7</v>
      </c>
      <c r="AZ236" s="30">
        <v>0.35859999999999997</v>
      </c>
      <c r="BA236" s="25">
        <v>6166.2</v>
      </c>
      <c r="BB236" s="30">
        <v>0.58099999999999996</v>
      </c>
      <c r="BC236" s="25">
        <v>640.61</v>
      </c>
      <c r="BD236" s="30">
        <v>6.0400000000000002E-2</v>
      </c>
      <c r="BE236" s="25">
        <v>10612.51</v>
      </c>
      <c r="BF236" s="25">
        <v>738.6</v>
      </c>
      <c r="BG236" s="30">
        <v>0.14799999999999999</v>
      </c>
      <c r="BH236" s="30">
        <v>0.58799999999999997</v>
      </c>
      <c r="BI236" s="30">
        <v>0.19769999999999999</v>
      </c>
      <c r="BJ236" s="30">
        <v>0.1547</v>
      </c>
      <c r="BK236" s="30">
        <v>3.44E-2</v>
      </c>
      <c r="BL236" s="30">
        <v>2.5100000000000001E-2</v>
      </c>
    </row>
    <row r="237" spans="1:64" ht="15" x14ac:dyDescent="0.25">
      <c r="A237" s="28" t="s">
        <v>500</v>
      </c>
      <c r="B237" s="28">
        <v>45427</v>
      </c>
      <c r="C237" s="28">
        <v>25</v>
      </c>
      <c r="D237" s="29">
        <v>79.75</v>
      </c>
      <c r="E237" s="29">
        <v>1993.74</v>
      </c>
      <c r="F237" s="29">
        <v>2115</v>
      </c>
      <c r="G237" s="30">
        <v>3.2000000000000002E-3</v>
      </c>
      <c r="H237" s="30">
        <v>0</v>
      </c>
      <c r="I237" s="30">
        <v>3.61E-2</v>
      </c>
      <c r="J237" s="30">
        <v>0</v>
      </c>
      <c r="K237" s="30">
        <v>1.37E-2</v>
      </c>
      <c r="L237" s="30">
        <v>0.92249999999999999</v>
      </c>
      <c r="M237" s="30">
        <v>2.4500000000000001E-2</v>
      </c>
      <c r="N237" s="30">
        <v>0.39100000000000001</v>
      </c>
      <c r="O237" s="30">
        <v>0</v>
      </c>
      <c r="P237" s="30">
        <v>0.1055</v>
      </c>
      <c r="Q237" s="29">
        <v>104</v>
      </c>
      <c r="R237" s="25">
        <v>55452.46</v>
      </c>
      <c r="S237" s="30">
        <v>0.28260000000000002</v>
      </c>
      <c r="T237" s="30">
        <v>0.2681</v>
      </c>
      <c r="U237" s="30">
        <v>0.44929999999999998</v>
      </c>
      <c r="V237" s="26">
        <v>18.239999999999998</v>
      </c>
      <c r="W237" s="29">
        <v>15.27</v>
      </c>
      <c r="X237" s="25">
        <v>56147.87</v>
      </c>
      <c r="Y237" s="26">
        <v>128.4</v>
      </c>
      <c r="Z237" s="25">
        <v>107072.05</v>
      </c>
      <c r="AA237" s="30">
        <v>0.81710000000000005</v>
      </c>
      <c r="AB237" s="30">
        <v>0.1585</v>
      </c>
      <c r="AC237" s="30">
        <v>2.3300000000000001E-2</v>
      </c>
      <c r="AD237" s="30">
        <v>1.1999999999999999E-3</v>
      </c>
      <c r="AE237" s="30">
        <v>0.18360000000000001</v>
      </c>
      <c r="AF237" s="25">
        <v>107.07</v>
      </c>
      <c r="AG237" s="25">
        <v>3613.92</v>
      </c>
      <c r="AH237" s="25">
        <v>593.30999999999995</v>
      </c>
      <c r="AI237" s="25">
        <v>110151.92</v>
      </c>
      <c r="AJ237" s="28">
        <v>236</v>
      </c>
      <c r="AK237" s="33">
        <v>28440</v>
      </c>
      <c r="AL237" s="33">
        <v>41054</v>
      </c>
      <c r="AM237" s="26">
        <v>54.45</v>
      </c>
      <c r="AN237" s="26">
        <v>32.33</v>
      </c>
      <c r="AO237" s="26">
        <v>37.880000000000003</v>
      </c>
      <c r="AP237" s="26">
        <v>5.0999999999999996</v>
      </c>
      <c r="AQ237" s="25">
        <v>0</v>
      </c>
      <c r="AR237" s="27">
        <v>0.8579</v>
      </c>
      <c r="AS237" s="25">
        <v>1013.97</v>
      </c>
      <c r="AT237" s="25">
        <v>1828.51</v>
      </c>
      <c r="AU237" s="25">
        <v>5139.74</v>
      </c>
      <c r="AV237" s="25">
        <v>1114.68</v>
      </c>
      <c r="AW237" s="25">
        <v>38.08</v>
      </c>
      <c r="AX237" s="25">
        <v>9134.99</v>
      </c>
      <c r="AY237" s="25">
        <v>4619.5</v>
      </c>
      <c r="AZ237" s="30">
        <v>0.52029999999999998</v>
      </c>
      <c r="BA237" s="25">
        <v>3526.27</v>
      </c>
      <c r="BB237" s="30">
        <v>0.3972</v>
      </c>
      <c r="BC237" s="25">
        <v>731.93</v>
      </c>
      <c r="BD237" s="30">
        <v>8.2400000000000001E-2</v>
      </c>
      <c r="BE237" s="25">
        <v>8877.7099999999991</v>
      </c>
      <c r="BF237" s="25">
        <v>4392.08</v>
      </c>
      <c r="BG237" s="30">
        <v>1.2286999999999999</v>
      </c>
      <c r="BH237" s="30">
        <v>0.56999999999999995</v>
      </c>
      <c r="BI237" s="30">
        <v>0.24149999999999999</v>
      </c>
      <c r="BJ237" s="30">
        <v>0.14399999999999999</v>
      </c>
      <c r="BK237" s="30">
        <v>3.3000000000000002E-2</v>
      </c>
      <c r="BL237" s="30">
        <v>1.14E-2</v>
      </c>
    </row>
    <row r="238" spans="1:64" ht="15" x14ac:dyDescent="0.25">
      <c r="A238" s="28" t="s">
        <v>501</v>
      </c>
      <c r="B238" s="28">
        <v>48751</v>
      </c>
      <c r="C238" s="28">
        <v>23</v>
      </c>
      <c r="D238" s="29">
        <v>303.07</v>
      </c>
      <c r="E238" s="29">
        <v>6970.64</v>
      </c>
      <c r="F238" s="29">
        <v>6178</v>
      </c>
      <c r="G238" s="30">
        <v>2.75E-2</v>
      </c>
      <c r="H238" s="30">
        <v>8.9999999999999998E-4</v>
      </c>
      <c r="I238" s="30">
        <v>0.1797</v>
      </c>
      <c r="J238" s="30">
        <v>1.8E-3</v>
      </c>
      <c r="K238" s="30">
        <v>5.0099999999999999E-2</v>
      </c>
      <c r="L238" s="30">
        <v>0.65190000000000003</v>
      </c>
      <c r="M238" s="30">
        <v>8.8099999999999998E-2</v>
      </c>
      <c r="N238" s="30">
        <v>0.39510000000000001</v>
      </c>
      <c r="O238" s="30">
        <v>3.1199999999999999E-2</v>
      </c>
      <c r="P238" s="30">
        <v>0.13550000000000001</v>
      </c>
      <c r="Q238" s="29">
        <v>270.5</v>
      </c>
      <c r="R238" s="25">
        <v>62072.63</v>
      </c>
      <c r="S238" s="30">
        <v>0.22989999999999999</v>
      </c>
      <c r="T238" s="30">
        <v>0.22750000000000001</v>
      </c>
      <c r="U238" s="30">
        <v>0.54269999999999996</v>
      </c>
      <c r="V238" s="26">
        <v>19.04</v>
      </c>
      <c r="W238" s="29">
        <v>35.9</v>
      </c>
      <c r="X238" s="25">
        <v>83820.19</v>
      </c>
      <c r="Y238" s="26">
        <v>189.97</v>
      </c>
      <c r="Z238" s="25">
        <v>106989.41</v>
      </c>
      <c r="AA238" s="30">
        <v>0.8135</v>
      </c>
      <c r="AB238" s="30">
        <v>0.1716</v>
      </c>
      <c r="AC238" s="30">
        <v>1.4200000000000001E-2</v>
      </c>
      <c r="AD238" s="30">
        <v>8.0000000000000004E-4</v>
      </c>
      <c r="AE238" s="30">
        <v>0.1865</v>
      </c>
      <c r="AF238" s="25">
        <v>106.99</v>
      </c>
      <c r="AG238" s="25">
        <v>4560.92</v>
      </c>
      <c r="AH238" s="25">
        <v>674.81</v>
      </c>
      <c r="AI238" s="25">
        <v>116078.23</v>
      </c>
      <c r="AJ238" s="28">
        <v>267</v>
      </c>
      <c r="AK238" s="33">
        <v>32909</v>
      </c>
      <c r="AL238" s="33">
        <v>46126</v>
      </c>
      <c r="AM238" s="26">
        <v>60.83</v>
      </c>
      <c r="AN238" s="26">
        <v>42.12</v>
      </c>
      <c r="AO238" s="26">
        <v>43.47</v>
      </c>
      <c r="AP238" s="26">
        <v>6.8</v>
      </c>
      <c r="AQ238" s="25">
        <v>0</v>
      </c>
      <c r="AR238" s="27">
        <v>1.0968</v>
      </c>
      <c r="AS238" s="25">
        <v>988.12</v>
      </c>
      <c r="AT238" s="25">
        <v>1830.64</v>
      </c>
      <c r="AU238" s="25">
        <v>6977.51</v>
      </c>
      <c r="AV238" s="25">
        <v>986.24</v>
      </c>
      <c r="AW238" s="25">
        <v>461.43</v>
      </c>
      <c r="AX238" s="25">
        <v>11243.94</v>
      </c>
      <c r="AY238" s="25">
        <v>4543.53</v>
      </c>
      <c r="AZ238" s="30">
        <v>0.45750000000000002</v>
      </c>
      <c r="BA238" s="25">
        <v>4506.38</v>
      </c>
      <c r="BB238" s="30">
        <v>0.45369999999999999</v>
      </c>
      <c r="BC238" s="25">
        <v>882.11</v>
      </c>
      <c r="BD238" s="30">
        <v>8.8800000000000004E-2</v>
      </c>
      <c r="BE238" s="25">
        <v>9932.02</v>
      </c>
      <c r="BF238" s="25">
        <v>3134.22</v>
      </c>
      <c r="BG238" s="30">
        <v>1.0046999999999999</v>
      </c>
      <c r="BH238" s="30">
        <v>0.58550000000000002</v>
      </c>
      <c r="BI238" s="30">
        <v>0.2253</v>
      </c>
      <c r="BJ238" s="30">
        <v>0.15679999999999999</v>
      </c>
      <c r="BK238" s="30">
        <v>2.41E-2</v>
      </c>
      <c r="BL238" s="30">
        <v>8.2000000000000007E-3</v>
      </c>
    </row>
    <row r="239" spans="1:64" ht="15" x14ac:dyDescent="0.25">
      <c r="A239" s="28" t="s">
        <v>502</v>
      </c>
      <c r="B239" s="28">
        <v>50021</v>
      </c>
      <c r="C239" s="28">
        <v>30</v>
      </c>
      <c r="D239" s="29">
        <v>161.12</v>
      </c>
      <c r="E239" s="29">
        <v>4833.49</v>
      </c>
      <c r="F239" s="29">
        <v>4622</v>
      </c>
      <c r="G239" s="30">
        <v>4.6399999999999997E-2</v>
      </c>
      <c r="H239" s="30">
        <v>0</v>
      </c>
      <c r="I239" s="30">
        <v>1.1299999999999999E-2</v>
      </c>
      <c r="J239" s="30">
        <v>2.9999999999999997E-4</v>
      </c>
      <c r="K239" s="30">
        <v>1.15E-2</v>
      </c>
      <c r="L239" s="30">
        <v>0.90349999999999997</v>
      </c>
      <c r="M239" s="30">
        <v>2.7E-2</v>
      </c>
      <c r="N239" s="30">
        <v>4.6899999999999997E-2</v>
      </c>
      <c r="O239" s="30">
        <v>6.1000000000000004E-3</v>
      </c>
      <c r="P239" s="30">
        <v>0.15970000000000001</v>
      </c>
      <c r="Q239" s="29">
        <v>237.48</v>
      </c>
      <c r="R239" s="25">
        <v>72900.679999999993</v>
      </c>
      <c r="S239" s="30">
        <v>0.10199999999999999</v>
      </c>
      <c r="T239" s="30">
        <v>0.1633</v>
      </c>
      <c r="U239" s="30">
        <v>0.73470000000000002</v>
      </c>
      <c r="V239" s="26">
        <v>17.88</v>
      </c>
      <c r="W239" s="29">
        <v>26.5</v>
      </c>
      <c r="X239" s="25">
        <v>95608.08</v>
      </c>
      <c r="Y239" s="26">
        <v>182.4</v>
      </c>
      <c r="Z239" s="25">
        <v>197848.64</v>
      </c>
      <c r="AA239" s="30">
        <v>0.85460000000000003</v>
      </c>
      <c r="AB239" s="30">
        <v>0.1386</v>
      </c>
      <c r="AC239" s="30">
        <v>5.1999999999999998E-3</v>
      </c>
      <c r="AD239" s="30">
        <v>1.6000000000000001E-3</v>
      </c>
      <c r="AE239" s="30">
        <v>0.14549999999999999</v>
      </c>
      <c r="AF239" s="25">
        <v>197.85</v>
      </c>
      <c r="AG239" s="25">
        <v>8466.24</v>
      </c>
      <c r="AH239" s="25">
        <v>1000.85</v>
      </c>
      <c r="AI239" s="25">
        <v>222899.95</v>
      </c>
      <c r="AJ239" s="28">
        <v>551</v>
      </c>
      <c r="AK239" s="33">
        <v>64018</v>
      </c>
      <c r="AL239" s="33">
        <v>111187</v>
      </c>
      <c r="AM239" s="26">
        <v>82.03</v>
      </c>
      <c r="AN239" s="26">
        <v>40.71</v>
      </c>
      <c r="AO239" s="26">
        <v>53.7</v>
      </c>
      <c r="AP239" s="26">
        <v>4.2300000000000004</v>
      </c>
      <c r="AQ239" s="25">
        <v>0</v>
      </c>
      <c r="AR239" s="27">
        <v>0.54430000000000001</v>
      </c>
      <c r="AS239" s="25">
        <v>1404.09</v>
      </c>
      <c r="AT239" s="25">
        <v>2236.9899999999998</v>
      </c>
      <c r="AU239" s="25">
        <v>7695.11</v>
      </c>
      <c r="AV239" s="25">
        <v>1750.11</v>
      </c>
      <c r="AW239" s="25">
        <v>584.96</v>
      </c>
      <c r="AX239" s="25">
        <v>13671.26</v>
      </c>
      <c r="AY239" s="25">
        <v>4062.32</v>
      </c>
      <c r="AZ239" s="30">
        <v>0.32290000000000002</v>
      </c>
      <c r="BA239" s="25">
        <v>7984.75</v>
      </c>
      <c r="BB239" s="30">
        <v>0.63470000000000004</v>
      </c>
      <c r="BC239" s="25">
        <v>534.01</v>
      </c>
      <c r="BD239" s="30">
        <v>4.24E-2</v>
      </c>
      <c r="BE239" s="25">
        <v>12581.09</v>
      </c>
      <c r="BF239" s="25">
        <v>2243.1</v>
      </c>
      <c r="BG239" s="30">
        <v>0.22500000000000001</v>
      </c>
      <c r="BH239" s="30">
        <v>0.60860000000000003</v>
      </c>
      <c r="BI239" s="30">
        <v>0.22900000000000001</v>
      </c>
      <c r="BJ239" s="30">
        <v>0.114</v>
      </c>
      <c r="BK239" s="30">
        <v>2.87E-2</v>
      </c>
      <c r="BL239" s="30">
        <v>1.9699999999999999E-2</v>
      </c>
    </row>
    <row r="240" spans="1:64" ht="15" x14ac:dyDescent="0.25">
      <c r="A240" s="28" t="s">
        <v>503</v>
      </c>
      <c r="B240" s="28">
        <v>49502</v>
      </c>
      <c r="C240" s="28">
        <v>60</v>
      </c>
      <c r="D240" s="29">
        <v>21.06</v>
      </c>
      <c r="E240" s="29">
        <v>1263.71</v>
      </c>
      <c r="F240" s="29">
        <v>1308</v>
      </c>
      <c r="G240" s="30">
        <v>8.0000000000000004E-4</v>
      </c>
      <c r="H240" s="30">
        <v>0</v>
      </c>
      <c r="I240" s="30">
        <v>3.0999999999999999E-3</v>
      </c>
      <c r="J240" s="30">
        <v>0</v>
      </c>
      <c r="K240" s="30">
        <v>6.6E-3</v>
      </c>
      <c r="L240" s="30">
        <v>0.97370000000000001</v>
      </c>
      <c r="M240" s="30">
        <v>1.5800000000000002E-2</v>
      </c>
      <c r="N240" s="30">
        <v>0.51829999999999998</v>
      </c>
      <c r="O240" s="30">
        <v>0</v>
      </c>
      <c r="P240" s="30">
        <v>0.15989999999999999</v>
      </c>
      <c r="Q240" s="29">
        <v>53.73</v>
      </c>
      <c r="R240" s="25">
        <v>51209.55</v>
      </c>
      <c r="S240" s="30">
        <v>0.18279999999999999</v>
      </c>
      <c r="T240" s="30">
        <v>0.24729999999999999</v>
      </c>
      <c r="U240" s="30">
        <v>0.56989999999999996</v>
      </c>
      <c r="V240" s="26">
        <v>19.71</v>
      </c>
      <c r="W240" s="29">
        <v>15.14</v>
      </c>
      <c r="X240" s="25">
        <v>53784.67</v>
      </c>
      <c r="Y240" s="26">
        <v>79.069999999999993</v>
      </c>
      <c r="Z240" s="25">
        <v>48482.73</v>
      </c>
      <c r="AA240" s="30">
        <v>0.91420000000000001</v>
      </c>
      <c r="AB240" s="30">
        <v>1.61E-2</v>
      </c>
      <c r="AC240" s="30">
        <v>6.6400000000000001E-2</v>
      </c>
      <c r="AD240" s="30">
        <v>3.3999999999999998E-3</v>
      </c>
      <c r="AE240" s="30">
        <v>8.5800000000000001E-2</v>
      </c>
      <c r="AF240" s="25">
        <v>48.48</v>
      </c>
      <c r="AG240" s="25">
        <v>1148.93</v>
      </c>
      <c r="AH240" s="25">
        <v>163.32</v>
      </c>
      <c r="AI240" s="25">
        <v>41793.980000000003</v>
      </c>
      <c r="AJ240" s="28">
        <v>3</v>
      </c>
      <c r="AK240" s="33">
        <v>26806</v>
      </c>
      <c r="AL240" s="33">
        <v>36086</v>
      </c>
      <c r="AM240" s="26">
        <v>32.700000000000003</v>
      </c>
      <c r="AN240" s="26">
        <v>23.02</v>
      </c>
      <c r="AO240" s="26">
        <v>23.08</v>
      </c>
      <c r="AP240" s="26">
        <v>3.9</v>
      </c>
      <c r="AQ240" s="25">
        <v>0</v>
      </c>
      <c r="AR240" s="27">
        <v>0.66390000000000005</v>
      </c>
      <c r="AS240" s="25">
        <v>1060.32</v>
      </c>
      <c r="AT240" s="25">
        <v>1906.99</v>
      </c>
      <c r="AU240" s="25">
        <v>6326.14</v>
      </c>
      <c r="AV240" s="25">
        <v>473.1</v>
      </c>
      <c r="AW240" s="25">
        <v>33.270000000000003</v>
      </c>
      <c r="AX240" s="25">
        <v>9799.81</v>
      </c>
      <c r="AY240" s="25">
        <v>6807.46</v>
      </c>
      <c r="AZ240" s="30">
        <v>0.77859999999999996</v>
      </c>
      <c r="BA240" s="25">
        <v>949.66</v>
      </c>
      <c r="BB240" s="30">
        <v>0.1086</v>
      </c>
      <c r="BC240" s="25">
        <v>986.25</v>
      </c>
      <c r="BD240" s="30">
        <v>0.1128</v>
      </c>
      <c r="BE240" s="25">
        <v>8743.3799999999992</v>
      </c>
      <c r="BF240" s="25">
        <v>7194.26</v>
      </c>
      <c r="BG240" s="30">
        <v>4.2088999999999999</v>
      </c>
      <c r="BH240" s="30">
        <v>0.60240000000000005</v>
      </c>
      <c r="BI240" s="30">
        <v>0.23960000000000001</v>
      </c>
      <c r="BJ240" s="30">
        <v>8.7099999999999997E-2</v>
      </c>
      <c r="BK240" s="30">
        <v>3.1699999999999999E-2</v>
      </c>
      <c r="BL240" s="30">
        <v>3.9100000000000003E-2</v>
      </c>
    </row>
    <row r="241" spans="1:64" ht="15" x14ac:dyDescent="0.25">
      <c r="A241" s="28" t="s">
        <v>504</v>
      </c>
      <c r="B241" s="28">
        <v>44131</v>
      </c>
      <c r="C241" s="28">
        <v>22</v>
      </c>
      <c r="D241" s="29">
        <v>68.34</v>
      </c>
      <c r="E241" s="29">
        <v>1503.51</v>
      </c>
      <c r="F241" s="29">
        <v>1488</v>
      </c>
      <c r="G241" s="30">
        <v>1.0699999999999999E-2</v>
      </c>
      <c r="H241" s="30">
        <v>1.2999999999999999E-3</v>
      </c>
      <c r="I241" s="30">
        <v>1.17E-2</v>
      </c>
      <c r="J241" s="30">
        <v>1.8E-3</v>
      </c>
      <c r="K241" s="30">
        <v>2.3900000000000001E-2</v>
      </c>
      <c r="L241" s="30">
        <v>0.9304</v>
      </c>
      <c r="M241" s="30">
        <v>2.0199999999999999E-2</v>
      </c>
      <c r="N241" s="30">
        <v>0.30170000000000002</v>
      </c>
      <c r="O241" s="30">
        <v>0</v>
      </c>
      <c r="P241" s="30">
        <v>0.1106</v>
      </c>
      <c r="Q241" s="29">
        <v>63.01</v>
      </c>
      <c r="R241" s="25">
        <v>56398.65</v>
      </c>
      <c r="S241" s="30">
        <v>0.2596</v>
      </c>
      <c r="T241" s="30">
        <v>0.1731</v>
      </c>
      <c r="U241" s="30">
        <v>0.56730000000000003</v>
      </c>
      <c r="V241" s="26">
        <v>20.14</v>
      </c>
      <c r="W241" s="29">
        <v>18</v>
      </c>
      <c r="X241" s="25">
        <v>53827.61</v>
      </c>
      <c r="Y241" s="26">
        <v>80.22</v>
      </c>
      <c r="Z241" s="25">
        <v>224772.09</v>
      </c>
      <c r="AA241" s="30">
        <v>0.86219999999999997</v>
      </c>
      <c r="AB241" s="30">
        <v>0.1211</v>
      </c>
      <c r="AC241" s="30">
        <v>1.6E-2</v>
      </c>
      <c r="AD241" s="30">
        <v>5.9999999999999995E-4</v>
      </c>
      <c r="AE241" s="30">
        <v>0.13850000000000001</v>
      </c>
      <c r="AF241" s="25">
        <v>224.77</v>
      </c>
      <c r="AG241" s="25">
        <v>7508.98</v>
      </c>
      <c r="AH241" s="25">
        <v>927.84</v>
      </c>
      <c r="AI241" s="25">
        <v>235378.17</v>
      </c>
      <c r="AJ241" s="28">
        <v>570</v>
      </c>
      <c r="AK241" s="33">
        <v>34674</v>
      </c>
      <c r="AL241" s="33">
        <v>56255</v>
      </c>
      <c r="AM241" s="26">
        <v>74.2</v>
      </c>
      <c r="AN241" s="26">
        <v>31.37</v>
      </c>
      <c r="AO241" s="26">
        <v>42.28</v>
      </c>
      <c r="AP241" s="26">
        <v>5.3</v>
      </c>
      <c r="AQ241" s="25">
        <v>0</v>
      </c>
      <c r="AR241" s="27">
        <v>1.1472</v>
      </c>
      <c r="AS241" s="25">
        <v>1406.11</v>
      </c>
      <c r="AT241" s="25">
        <v>2820.65</v>
      </c>
      <c r="AU241" s="25">
        <v>5580.89</v>
      </c>
      <c r="AV241" s="25">
        <v>1082.3900000000001</v>
      </c>
      <c r="AW241" s="25">
        <v>81.38</v>
      </c>
      <c r="AX241" s="25">
        <v>10971.42</v>
      </c>
      <c r="AY241" s="25">
        <v>3506.79</v>
      </c>
      <c r="AZ241" s="30">
        <v>0.32950000000000002</v>
      </c>
      <c r="BA241" s="25">
        <v>6616.68</v>
      </c>
      <c r="BB241" s="30">
        <v>0.62170000000000003</v>
      </c>
      <c r="BC241" s="25">
        <v>519.27</v>
      </c>
      <c r="BD241" s="30">
        <v>4.8800000000000003E-2</v>
      </c>
      <c r="BE241" s="25">
        <v>10642.74</v>
      </c>
      <c r="BF241" s="25">
        <v>1118.27</v>
      </c>
      <c r="BG241" s="30">
        <v>0.18290000000000001</v>
      </c>
      <c r="BH241" s="30">
        <v>0.54710000000000003</v>
      </c>
      <c r="BI241" s="30">
        <v>0.22420000000000001</v>
      </c>
      <c r="BJ241" s="30">
        <v>0.12709999999999999</v>
      </c>
      <c r="BK241" s="30">
        <v>4.0300000000000002E-2</v>
      </c>
      <c r="BL241" s="30">
        <v>6.13E-2</v>
      </c>
    </row>
    <row r="242" spans="1:64" ht="15" x14ac:dyDescent="0.25">
      <c r="A242" s="28" t="s">
        <v>505</v>
      </c>
      <c r="B242" s="28">
        <v>46565</v>
      </c>
      <c r="C242" s="28">
        <v>10</v>
      </c>
      <c r="D242" s="29">
        <v>110.24</v>
      </c>
      <c r="E242" s="29">
        <v>1102.4100000000001</v>
      </c>
      <c r="F242" s="29">
        <v>1101</v>
      </c>
      <c r="G242" s="30">
        <v>1.38E-2</v>
      </c>
      <c r="H242" s="30">
        <v>0</v>
      </c>
      <c r="I242" s="30">
        <v>2.7000000000000001E-3</v>
      </c>
      <c r="J242" s="30">
        <v>0</v>
      </c>
      <c r="K242" s="30">
        <v>1.2999999999999999E-3</v>
      </c>
      <c r="L242" s="30">
        <v>0.97950000000000004</v>
      </c>
      <c r="M242" s="30">
        <v>2.7000000000000001E-3</v>
      </c>
      <c r="N242" s="30">
        <v>0.1026</v>
      </c>
      <c r="O242" s="30">
        <v>0</v>
      </c>
      <c r="P242" s="30">
        <v>8.0699999999999994E-2</v>
      </c>
      <c r="Q242" s="29">
        <v>60.25</v>
      </c>
      <c r="R242" s="25">
        <v>67664.7</v>
      </c>
      <c r="S242" s="30">
        <v>0.2283</v>
      </c>
      <c r="T242" s="30">
        <v>0.18479999999999999</v>
      </c>
      <c r="U242" s="30">
        <v>0.58699999999999997</v>
      </c>
      <c r="V242" s="26">
        <v>16.23</v>
      </c>
      <c r="W242" s="29">
        <v>9.25</v>
      </c>
      <c r="X242" s="25">
        <v>99021.759999999995</v>
      </c>
      <c r="Y242" s="26">
        <v>117.39</v>
      </c>
      <c r="Z242" s="25">
        <v>437967.63</v>
      </c>
      <c r="AA242" s="30">
        <v>0.51100000000000001</v>
      </c>
      <c r="AB242" s="30">
        <v>0.45550000000000002</v>
      </c>
      <c r="AC242" s="30">
        <v>2.8799999999999999E-2</v>
      </c>
      <c r="AD242" s="30">
        <v>4.7000000000000002E-3</v>
      </c>
      <c r="AE242" s="30">
        <v>0.48899999999999999</v>
      </c>
      <c r="AF242" s="25">
        <v>437.97</v>
      </c>
      <c r="AG242" s="25">
        <v>12515.2</v>
      </c>
      <c r="AH242" s="25">
        <v>983.15</v>
      </c>
      <c r="AI242" s="25">
        <v>494737.19</v>
      </c>
      <c r="AJ242" s="28">
        <v>606</v>
      </c>
      <c r="AK242" s="33">
        <v>41356</v>
      </c>
      <c r="AL242" s="33">
        <v>70756</v>
      </c>
      <c r="AM242" s="26">
        <v>30.05</v>
      </c>
      <c r="AN242" s="26">
        <v>28.05</v>
      </c>
      <c r="AO242" s="26">
        <v>29.06</v>
      </c>
      <c r="AP242" s="26">
        <v>6.1</v>
      </c>
      <c r="AQ242" s="25">
        <v>0</v>
      </c>
      <c r="AR242" s="27">
        <v>0.80910000000000004</v>
      </c>
      <c r="AS242" s="25">
        <v>1782.96</v>
      </c>
      <c r="AT242" s="25">
        <v>2988.75</v>
      </c>
      <c r="AU242" s="25">
        <v>7118.75</v>
      </c>
      <c r="AV242" s="25">
        <v>2212.7600000000002</v>
      </c>
      <c r="AW242" s="25">
        <v>850.03</v>
      </c>
      <c r="AX242" s="25">
        <v>14953.26</v>
      </c>
      <c r="AY242" s="25">
        <v>2571.4699999999998</v>
      </c>
      <c r="AZ242" s="30">
        <v>0.17549999999999999</v>
      </c>
      <c r="BA242" s="25">
        <v>11900.08</v>
      </c>
      <c r="BB242" s="30">
        <v>0.81220000000000003</v>
      </c>
      <c r="BC242" s="25">
        <v>179.68</v>
      </c>
      <c r="BD242" s="30">
        <v>1.23E-2</v>
      </c>
      <c r="BE242" s="25">
        <v>14651.22</v>
      </c>
      <c r="BF242" s="25">
        <v>410.7</v>
      </c>
      <c r="BG242" s="30">
        <v>5.33E-2</v>
      </c>
      <c r="BH242" s="30">
        <v>0.57179999999999997</v>
      </c>
      <c r="BI242" s="30">
        <v>0.2039</v>
      </c>
      <c r="BJ242" s="30">
        <v>0.1668</v>
      </c>
      <c r="BK242" s="30">
        <v>3.0300000000000001E-2</v>
      </c>
      <c r="BL242" s="30">
        <v>2.7199999999999998E-2</v>
      </c>
    </row>
    <row r="243" spans="1:64" ht="15" x14ac:dyDescent="0.25">
      <c r="A243" s="28" t="s">
        <v>506</v>
      </c>
      <c r="B243" s="28">
        <v>47803</v>
      </c>
      <c r="C243" s="28">
        <v>74</v>
      </c>
      <c r="D243" s="29">
        <v>31.88</v>
      </c>
      <c r="E243" s="29">
        <v>2358.83</v>
      </c>
      <c r="F243" s="29">
        <v>2215</v>
      </c>
      <c r="G243" s="30">
        <v>3.8999999999999998E-3</v>
      </c>
      <c r="H243" s="30">
        <v>2.9999999999999997E-4</v>
      </c>
      <c r="I243" s="30">
        <v>3.1199999999999999E-2</v>
      </c>
      <c r="J243" s="30">
        <v>0</v>
      </c>
      <c r="K243" s="30">
        <v>5.1000000000000004E-3</v>
      </c>
      <c r="L243" s="30">
        <v>0.91469999999999996</v>
      </c>
      <c r="M243" s="30">
        <v>4.48E-2</v>
      </c>
      <c r="N243" s="30">
        <v>0.52010000000000001</v>
      </c>
      <c r="O243" s="30">
        <v>0</v>
      </c>
      <c r="P243" s="30">
        <v>0.14749999999999999</v>
      </c>
      <c r="Q243" s="29">
        <v>118</v>
      </c>
      <c r="R243" s="25">
        <v>42090.17</v>
      </c>
      <c r="S243" s="30">
        <v>0.2069</v>
      </c>
      <c r="T243" s="30">
        <v>0.15859999999999999</v>
      </c>
      <c r="U243" s="30">
        <v>0.63449999999999995</v>
      </c>
      <c r="V243" s="26">
        <v>14.77</v>
      </c>
      <c r="W243" s="29">
        <v>12.45</v>
      </c>
      <c r="X243" s="25">
        <v>56552.13</v>
      </c>
      <c r="Y243" s="26">
        <v>183.97</v>
      </c>
      <c r="Z243" s="25">
        <v>138427.81</v>
      </c>
      <c r="AA243" s="30">
        <v>0.73929999999999996</v>
      </c>
      <c r="AB243" s="30">
        <v>0.2177</v>
      </c>
      <c r="AC243" s="30">
        <v>4.19E-2</v>
      </c>
      <c r="AD243" s="30">
        <v>1.1000000000000001E-3</v>
      </c>
      <c r="AE243" s="30">
        <v>0.26519999999999999</v>
      </c>
      <c r="AF243" s="25">
        <v>138.43</v>
      </c>
      <c r="AG243" s="25">
        <v>3392.43</v>
      </c>
      <c r="AH243" s="25">
        <v>473.72</v>
      </c>
      <c r="AI243" s="25">
        <v>148558.41</v>
      </c>
      <c r="AJ243" s="28">
        <v>410</v>
      </c>
      <c r="AK243" s="33">
        <v>29137</v>
      </c>
      <c r="AL243" s="33">
        <v>44120</v>
      </c>
      <c r="AM243" s="26">
        <v>40.159999999999997</v>
      </c>
      <c r="AN243" s="26">
        <v>22.39</v>
      </c>
      <c r="AO243" s="26">
        <v>28.6</v>
      </c>
      <c r="AP243" s="26">
        <v>4.8600000000000003</v>
      </c>
      <c r="AQ243" s="25">
        <v>0</v>
      </c>
      <c r="AR243" s="27">
        <v>0.58220000000000005</v>
      </c>
      <c r="AS243" s="25">
        <v>999.47</v>
      </c>
      <c r="AT243" s="25">
        <v>1727.08</v>
      </c>
      <c r="AU243" s="25">
        <v>4768.3</v>
      </c>
      <c r="AV243" s="25">
        <v>681.03</v>
      </c>
      <c r="AW243" s="25">
        <v>279.05</v>
      </c>
      <c r="AX243" s="25">
        <v>8454.93</v>
      </c>
      <c r="AY243" s="25">
        <v>4289.1899999999996</v>
      </c>
      <c r="AZ243" s="30">
        <v>0.46079999999999999</v>
      </c>
      <c r="BA243" s="25">
        <v>4034.82</v>
      </c>
      <c r="BB243" s="30">
        <v>0.4335</v>
      </c>
      <c r="BC243" s="25">
        <v>983.27</v>
      </c>
      <c r="BD243" s="30">
        <v>0.1056</v>
      </c>
      <c r="BE243" s="25">
        <v>9307.27</v>
      </c>
      <c r="BF243" s="25">
        <v>3169.48</v>
      </c>
      <c r="BG243" s="30">
        <v>0.74529999999999996</v>
      </c>
      <c r="BH243" s="30">
        <v>0.48020000000000002</v>
      </c>
      <c r="BI243" s="30">
        <v>0.2225</v>
      </c>
      <c r="BJ243" s="30">
        <v>0.2422</v>
      </c>
      <c r="BK243" s="30">
        <v>2.8299999999999999E-2</v>
      </c>
      <c r="BL243" s="30">
        <v>2.6800000000000001E-2</v>
      </c>
    </row>
    <row r="244" spans="1:64" ht="15" x14ac:dyDescent="0.25">
      <c r="A244" s="28" t="s">
        <v>507</v>
      </c>
      <c r="B244" s="28">
        <v>45435</v>
      </c>
      <c r="C244" s="28">
        <v>23</v>
      </c>
      <c r="D244" s="29">
        <v>90.08</v>
      </c>
      <c r="E244" s="29">
        <v>2071.79</v>
      </c>
      <c r="F244" s="29">
        <v>2067</v>
      </c>
      <c r="G244" s="30">
        <v>7.4300000000000005E-2</v>
      </c>
      <c r="H244" s="30">
        <v>5.0000000000000001E-4</v>
      </c>
      <c r="I244" s="30">
        <v>3.5499999999999997E-2</v>
      </c>
      <c r="J244" s="30">
        <v>1E-3</v>
      </c>
      <c r="K244" s="30">
        <v>2.12E-2</v>
      </c>
      <c r="L244" s="30">
        <v>0.83819999999999995</v>
      </c>
      <c r="M244" s="30">
        <v>2.93E-2</v>
      </c>
      <c r="N244" s="30">
        <v>5.1299999999999998E-2</v>
      </c>
      <c r="O244" s="30">
        <v>8.6999999999999994E-3</v>
      </c>
      <c r="P244" s="30">
        <v>8.5000000000000006E-2</v>
      </c>
      <c r="Q244" s="29">
        <v>119.22</v>
      </c>
      <c r="R244" s="25">
        <v>74457.17</v>
      </c>
      <c r="S244" s="30">
        <v>0.25969999999999999</v>
      </c>
      <c r="T244" s="30">
        <v>0.16569999999999999</v>
      </c>
      <c r="U244" s="30">
        <v>0.5746</v>
      </c>
      <c r="V244" s="26">
        <v>16.05</v>
      </c>
      <c r="W244" s="29">
        <v>12</v>
      </c>
      <c r="X244" s="25">
        <v>102699.92</v>
      </c>
      <c r="Y244" s="26">
        <v>167.91</v>
      </c>
      <c r="Z244" s="25">
        <v>645139.32999999996</v>
      </c>
      <c r="AA244" s="30">
        <v>0.90090000000000003</v>
      </c>
      <c r="AB244" s="30">
        <v>9.1399999999999995E-2</v>
      </c>
      <c r="AC244" s="30">
        <v>7.4000000000000003E-3</v>
      </c>
      <c r="AD244" s="30">
        <v>4.0000000000000002E-4</v>
      </c>
      <c r="AE244" s="30">
        <v>9.9199999999999997E-2</v>
      </c>
      <c r="AF244" s="25">
        <v>645.14</v>
      </c>
      <c r="AG244" s="25">
        <v>14331.55</v>
      </c>
      <c r="AH244" s="25">
        <v>1672.26</v>
      </c>
      <c r="AI244" s="25">
        <v>683565.62</v>
      </c>
      <c r="AJ244" s="28">
        <v>610</v>
      </c>
      <c r="AK244" s="33">
        <v>60610</v>
      </c>
      <c r="AL244" s="33">
        <v>246547</v>
      </c>
      <c r="AM244" s="26">
        <v>44.37</v>
      </c>
      <c r="AN244" s="26">
        <v>22.03</v>
      </c>
      <c r="AO244" s="26">
        <v>22.15</v>
      </c>
      <c r="AP244" s="26">
        <v>6.41</v>
      </c>
      <c r="AQ244" s="25">
        <v>0</v>
      </c>
      <c r="AR244" s="27">
        <v>0.38550000000000001</v>
      </c>
      <c r="AS244" s="25">
        <v>1565.57</v>
      </c>
      <c r="AT244" s="25">
        <v>2812.79</v>
      </c>
      <c r="AU244" s="25">
        <v>7978.31</v>
      </c>
      <c r="AV244" s="25">
        <v>2258.2600000000002</v>
      </c>
      <c r="AW244" s="25">
        <v>592.32000000000005</v>
      </c>
      <c r="AX244" s="25">
        <v>15207.26</v>
      </c>
      <c r="AY244" s="25">
        <v>2538.1999999999998</v>
      </c>
      <c r="AZ244" s="30">
        <v>0.15409999999999999</v>
      </c>
      <c r="BA244" s="25">
        <v>13463.97</v>
      </c>
      <c r="BB244" s="30">
        <v>0.81740000000000002</v>
      </c>
      <c r="BC244" s="25">
        <v>470.38</v>
      </c>
      <c r="BD244" s="30">
        <v>2.86E-2</v>
      </c>
      <c r="BE244" s="25">
        <v>16472.55</v>
      </c>
      <c r="BF244" s="25">
        <v>415.4</v>
      </c>
      <c r="BG244" s="30">
        <v>1.1299999999999999E-2</v>
      </c>
      <c r="BH244" s="30">
        <v>0.61819999999999997</v>
      </c>
      <c r="BI244" s="30">
        <v>0.2087</v>
      </c>
      <c r="BJ244" s="30">
        <v>0.11559999999999999</v>
      </c>
      <c r="BK244" s="30">
        <v>4.2799999999999998E-2</v>
      </c>
      <c r="BL244" s="30">
        <v>1.46E-2</v>
      </c>
    </row>
    <row r="245" spans="1:64" ht="15" x14ac:dyDescent="0.25">
      <c r="A245" s="28" t="s">
        <v>508</v>
      </c>
      <c r="B245" s="28">
        <v>48082</v>
      </c>
      <c r="C245" s="28">
        <v>126</v>
      </c>
      <c r="D245" s="29">
        <v>14.44</v>
      </c>
      <c r="E245" s="29">
        <v>1819.79</v>
      </c>
      <c r="F245" s="29">
        <v>1838</v>
      </c>
      <c r="G245" s="30">
        <v>2.2000000000000001E-3</v>
      </c>
      <c r="H245" s="30">
        <v>0</v>
      </c>
      <c r="I245" s="30">
        <v>5.7999999999999996E-3</v>
      </c>
      <c r="J245" s="30">
        <v>5.0000000000000001E-3</v>
      </c>
      <c r="K245" s="30">
        <v>1.95E-2</v>
      </c>
      <c r="L245" s="30">
        <v>0.93969999999999998</v>
      </c>
      <c r="M245" s="30">
        <v>2.7799999999999998E-2</v>
      </c>
      <c r="N245" s="30">
        <v>0.46460000000000001</v>
      </c>
      <c r="O245" s="30">
        <v>0</v>
      </c>
      <c r="P245" s="30">
        <v>0.1361</v>
      </c>
      <c r="Q245" s="29">
        <v>91</v>
      </c>
      <c r="R245" s="25">
        <v>52632.93</v>
      </c>
      <c r="S245" s="30">
        <v>0.24340000000000001</v>
      </c>
      <c r="T245" s="30">
        <v>0.25</v>
      </c>
      <c r="U245" s="30">
        <v>0.50660000000000005</v>
      </c>
      <c r="V245" s="26">
        <v>17.13</v>
      </c>
      <c r="W245" s="29">
        <v>20.399999999999999</v>
      </c>
      <c r="X245" s="25">
        <v>62967.12</v>
      </c>
      <c r="Y245" s="26">
        <v>86.07</v>
      </c>
      <c r="Z245" s="25">
        <v>205218.98</v>
      </c>
      <c r="AA245" s="30">
        <v>0.87109999999999999</v>
      </c>
      <c r="AB245" s="30">
        <v>9.8599999999999993E-2</v>
      </c>
      <c r="AC245" s="30">
        <v>2.9700000000000001E-2</v>
      </c>
      <c r="AD245" s="30">
        <v>6.9999999999999999E-4</v>
      </c>
      <c r="AE245" s="30">
        <v>0.12909999999999999</v>
      </c>
      <c r="AF245" s="25">
        <v>205.22</v>
      </c>
      <c r="AG245" s="25">
        <v>5803.77</v>
      </c>
      <c r="AH245" s="25">
        <v>732.85</v>
      </c>
      <c r="AI245" s="25">
        <v>190596.07</v>
      </c>
      <c r="AJ245" s="28">
        <v>506</v>
      </c>
      <c r="AK245" s="33">
        <v>29297</v>
      </c>
      <c r="AL245" s="33">
        <v>42828</v>
      </c>
      <c r="AM245" s="26">
        <v>46.65</v>
      </c>
      <c r="AN245" s="26">
        <v>27.7</v>
      </c>
      <c r="AO245" s="26">
        <v>27.75</v>
      </c>
      <c r="AP245" s="26">
        <v>4.4000000000000004</v>
      </c>
      <c r="AQ245" s="25">
        <v>0</v>
      </c>
      <c r="AR245" s="27">
        <v>1.7079</v>
      </c>
      <c r="AS245" s="25">
        <v>1238.69</v>
      </c>
      <c r="AT245" s="25">
        <v>1987.94</v>
      </c>
      <c r="AU245" s="25">
        <v>5259.9</v>
      </c>
      <c r="AV245" s="25">
        <v>1006.91</v>
      </c>
      <c r="AW245" s="25">
        <v>265.17</v>
      </c>
      <c r="AX245" s="25">
        <v>9758.61</v>
      </c>
      <c r="AY245" s="25">
        <v>3593.43</v>
      </c>
      <c r="AZ245" s="30">
        <v>0.36620000000000003</v>
      </c>
      <c r="BA245" s="25">
        <v>5267.82</v>
      </c>
      <c r="BB245" s="30">
        <v>0.53680000000000005</v>
      </c>
      <c r="BC245" s="25">
        <v>952.01</v>
      </c>
      <c r="BD245" s="30">
        <v>9.7000000000000003E-2</v>
      </c>
      <c r="BE245" s="25">
        <v>9813.26</v>
      </c>
      <c r="BF245" s="25">
        <v>2531.11</v>
      </c>
      <c r="BG245" s="30">
        <v>0.79969999999999997</v>
      </c>
      <c r="BH245" s="30">
        <v>0.55589999999999995</v>
      </c>
      <c r="BI245" s="30">
        <v>0.22950000000000001</v>
      </c>
      <c r="BJ245" s="30">
        <v>0.1613</v>
      </c>
      <c r="BK245" s="30">
        <v>3.4799999999999998E-2</v>
      </c>
      <c r="BL245" s="30">
        <v>1.84E-2</v>
      </c>
    </row>
    <row r="246" spans="1:64" ht="15" x14ac:dyDescent="0.25">
      <c r="A246" s="28" t="s">
        <v>509</v>
      </c>
      <c r="B246" s="28">
        <v>50286</v>
      </c>
      <c r="C246" s="28">
        <v>125</v>
      </c>
      <c r="D246" s="29">
        <v>14.66</v>
      </c>
      <c r="E246" s="29">
        <v>1832.19</v>
      </c>
      <c r="F246" s="29">
        <v>1870</v>
      </c>
      <c r="G246" s="30">
        <v>0</v>
      </c>
      <c r="H246" s="30">
        <v>0</v>
      </c>
      <c r="I246" s="30">
        <v>4.7999999999999996E-3</v>
      </c>
      <c r="J246" s="30">
        <v>1.1000000000000001E-3</v>
      </c>
      <c r="K246" s="30">
        <v>3.0000000000000001E-3</v>
      </c>
      <c r="L246" s="30">
        <v>0.97729999999999995</v>
      </c>
      <c r="M246" s="30">
        <v>1.38E-2</v>
      </c>
      <c r="N246" s="30">
        <v>0.50700000000000001</v>
      </c>
      <c r="O246" s="30">
        <v>0</v>
      </c>
      <c r="P246" s="30">
        <v>0.13819999999999999</v>
      </c>
      <c r="Q246" s="29">
        <v>82</v>
      </c>
      <c r="R246" s="25">
        <v>47992.63</v>
      </c>
      <c r="S246" s="30">
        <v>0.11609999999999999</v>
      </c>
      <c r="T246" s="30">
        <v>0.1875</v>
      </c>
      <c r="U246" s="30">
        <v>0.69640000000000002</v>
      </c>
      <c r="V246" s="26">
        <v>18.559999999999999</v>
      </c>
      <c r="W246" s="29">
        <v>9</v>
      </c>
      <c r="X246" s="25">
        <v>64480.44</v>
      </c>
      <c r="Y246" s="26">
        <v>195.96</v>
      </c>
      <c r="Z246" s="25">
        <v>88941.97</v>
      </c>
      <c r="AA246" s="30">
        <v>0.76639999999999997</v>
      </c>
      <c r="AB246" s="30">
        <v>0.1182</v>
      </c>
      <c r="AC246" s="30">
        <v>0.1145</v>
      </c>
      <c r="AD246" s="30">
        <v>8.9999999999999998E-4</v>
      </c>
      <c r="AE246" s="30">
        <v>0.23569999999999999</v>
      </c>
      <c r="AF246" s="25">
        <v>88.94</v>
      </c>
      <c r="AG246" s="25">
        <v>2490.71</v>
      </c>
      <c r="AH246" s="25">
        <v>351.33</v>
      </c>
      <c r="AI246" s="25">
        <v>88939.6</v>
      </c>
      <c r="AJ246" s="28">
        <v>114</v>
      </c>
      <c r="AK246" s="33">
        <v>27806</v>
      </c>
      <c r="AL246" s="33">
        <v>35867</v>
      </c>
      <c r="AM246" s="26">
        <v>39.4</v>
      </c>
      <c r="AN246" s="26">
        <v>25.62</v>
      </c>
      <c r="AO246" s="26">
        <v>32.340000000000003</v>
      </c>
      <c r="AP246" s="26">
        <v>5</v>
      </c>
      <c r="AQ246" s="25">
        <v>0</v>
      </c>
      <c r="AR246" s="27">
        <v>0.92549999999999999</v>
      </c>
      <c r="AS246" s="25">
        <v>899</v>
      </c>
      <c r="AT246" s="25">
        <v>1887.43</v>
      </c>
      <c r="AU246" s="25">
        <v>4368.8999999999996</v>
      </c>
      <c r="AV246" s="25">
        <v>613.74</v>
      </c>
      <c r="AW246" s="25">
        <v>211.3</v>
      </c>
      <c r="AX246" s="25">
        <v>7980.36</v>
      </c>
      <c r="AY246" s="25">
        <v>4527.79</v>
      </c>
      <c r="AZ246" s="30">
        <v>0.53869999999999996</v>
      </c>
      <c r="BA246" s="25">
        <v>2930.25</v>
      </c>
      <c r="BB246" s="30">
        <v>0.34860000000000002</v>
      </c>
      <c r="BC246" s="25">
        <v>946.8</v>
      </c>
      <c r="BD246" s="30">
        <v>0.11260000000000001</v>
      </c>
      <c r="BE246" s="25">
        <v>8404.83</v>
      </c>
      <c r="BF246" s="25">
        <v>4901.7</v>
      </c>
      <c r="BG246" s="30">
        <v>2.6215999999999999</v>
      </c>
      <c r="BH246" s="30">
        <v>0.52</v>
      </c>
      <c r="BI246" s="30">
        <v>0.22109999999999999</v>
      </c>
      <c r="BJ246" s="30">
        <v>0.20080000000000001</v>
      </c>
      <c r="BK246" s="30">
        <v>4.2900000000000001E-2</v>
      </c>
      <c r="BL246" s="30">
        <v>1.52E-2</v>
      </c>
    </row>
    <row r="247" spans="1:64" ht="15" x14ac:dyDescent="0.25">
      <c r="A247" s="28" t="s">
        <v>510</v>
      </c>
      <c r="B247" s="28">
        <v>44149</v>
      </c>
      <c r="C247" s="28">
        <v>4</v>
      </c>
      <c r="D247" s="29">
        <v>368.97</v>
      </c>
      <c r="E247" s="29">
        <v>1475.88</v>
      </c>
      <c r="F247" s="29">
        <v>1519</v>
      </c>
      <c r="G247" s="30">
        <v>2.5999999999999999E-3</v>
      </c>
      <c r="H247" s="30">
        <v>0</v>
      </c>
      <c r="I247" s="30">
        <v>5.4300000000000001E-2</v>
      </c>
      <c r="J247" s="30">
        <v>0</v>
      </c>
      <c r="K247" s="30">
        <v>3.3999999999999998E-3</v>
      </c>
      <c r="L247" s="30">
        <v>0.88729999999999998</v>
      </c>
      <c r="M247" s="30">
        <v>5.2400000000000002E-2</v>
      </c>
      <c r="N247" s="30">
        <v>0.5635</v>
      </c>
      <c r="O247" s="30">
        <v>0</v>
      </c>
      <c r="P247" s="30">
        <v>0.1537</v>
      </c>
      <c r="Q247" s="29">
        <v>70.14</v>
      </c>
      <c r="R247" s="25">
        <v>45354.14</v>
      </c>
      <c r="S247" s="30">
        <v>5.9400000000000001E-2</v>
      </c>
      <c r="T247" s="30">
        <v>0.19800000000000001</v>
      </c>
      <c r="U247" s="30">
        <v>0.74260000000000004</v>
      </c>
      <c r="V247" s="26">
        <v>15.45</v>
      </c>
      <c r="W247" s="29">
        <v>8.86</v>
      </c>
      <c r="X247" s="25">
        <v>67803.16</v>
      </c>
      <c r="Y247" s="26">
        <v>158.06</v>
      </c>
      <c r="Z247" s="25">
        <v>95336.6</v>
      </c>
      <c r="AA247" s="30">
        <v>0.72540000000000004</v>
      </c>
      <c r="AB247" s="30">
        <v>0.22700000000000001</v>
      </c>
      <c r="AC247" s="30">
        <v>4.6199999999999998E-2</v>
      </c>
      <c r="AD247" s="30">
        <v>1.4E-3</v>
      </c>
      <c r="AE247" s="30">
        <v>0.27510000000000001</v>
      </c>
      <c r="AF247" s="25">
        <v>95.34</v>
      </c>
      <c r="AG247" s="25">
        <v>2121.9</v>
      </c>
      <c r="AH247" s="25">
        <v>409.45</v>
      </c>
      <c r="AI247" s="25">
        <v>94258.07</v>
      </c>
      <c r="AJ247" s="28">
        <v>147</v>
      </c>
      <c r="AK247" s="33">
        <v>23444</v>
      </c>
      <c r="AL247" s="33">
        <v>39464</v>
      </c>
      <c r="AM247" s="26">
        <v>27.4</v>
      </c>
      <c r="AN247" s="26">
        <v>22</v>
      </c>
      <c r="AO247" s="26">
        <v>22</v>
      </c>
      <c r="AP247" s="26">
        <v>4</v>
      </c>
      <c r="AQ247" s="25">
        <v>0</v>
      </c>
      <c r="AR247" s="27">
        <v>0.58520000000000005</v>
      </c>
      <c r="AS247" s="25">
        <v>1230.27</v>
      </c>
      <c r="AT247" s="25">
        <v>2046.11</v>
      </c>
      <c r="AU247" s="25">
        <v>4924.7700000000004</v>
      </c>
      <c r="AV247" s="25">
        <v>945.29</v>
      </c>
      <c r="AW247" s="25">
        <v>1.62</v>
      </c>
      <c r="AX247" s="25">
        <v>9148.0499999999993</v>
      </c>
      <c r="AY247" s="25">
        <v>5254.79</v>
      </c>
      <c r="AZ247" s="30">
        <v>0.59130000000000005</v>
      </c>
      <c r="BA247" s="25">
        <v>2385</v>
      </c>
      <c r="BB247" s="30">
        <v>0.26840000000000003</v>
      </c>
      <c r="BC247" s="25">
        <v>1246.49</v>
      </c>
      <c r="BD247" s="30">
        <v>0.14030000000000001</v>
      </c>
      <c r="BE247" s="25">
        <v>8886.2900000000009</v>
      </c>
      <c r="BF247" s="25">
        <v>5816.87</v>
      </c>
      <c r="BG247" s="30">
        <v>1.8557999999999999</v>
      </c>
      <c r="BH247" s="30">
        <v>0.55569999999999997</v>
      </c>
      <c r="BI247" s="30">
        <v>0.2334</v>
      </c>
      <c r="BJ247" s="30">
        <v>0.1298</v>
      </c>
      <c r="BK247" s="30">
        <v>5.9299999999999999E-2</v>
      </c>
      <c r="BL247" s="30">
        <v>2.18E-2</v>
      </c>
    </row>
    <row r="248" spans="1:64" ht="15" x14ac:dyDescent="0.25">
      <c r="A248" s="28" t="s">
        <v>511</v>
      </c>
      <c r="B248" s="28">
        <v>49809</v>
      </c>
      <c r="C248" s="28">
        <v>47</v>
      </c>
      <c r="D248" s="29">
        <v>10.87</v>
      </c>
      <c r="E248" s="29">
        <v>510.99</v>
      </c>
      <c r="F248" s="29">
        <v>555</v>
      </c>
      <c r="G248" s="30">
        <v>1.8E-3</v>
      </c>
      <c r="H248" s="30">
        <v>1.8E-3</v>
      </c>
      <c r="I248" s="30">
        <v>2.5000000000000001E-3</v>
      </c>
      <c r="J248" s="30">
        <v>0</v>
      </c>
      <c r="K248" s="30">
        <v>7.1999999999999998E-3</v>
      </c>
      <c r="L248" s="30">
        <v>0.97240000000000004</v>
      </c>
      <c r="M248" s="30">
        <v>1.43E-2</v>
      </c>
      <c r="N248" s="30">
        <v>0.34949999999999998</v>
      </c>
      <c r="O248" s="30">
        <v>0</v>
      </c>
      <c r="P248" s="30">
        <v>0.109</v>
      </c>
      <c r="Q248" s="29">
        <v>28.89</v>
      </c>
      <c r="R248" s="25">
        <v>47865.74</v>
      </c>
      <c r="S248" s="30">
        <v>0.1905</v>
      </c>
      <c r="T248" s="30">
        <v>0.1905</v>
      </c>
      <c r="U248" s="30">
        <v>0.61899999999999999</v>
      </c>
      <c r="V248" s="26">
        <v>13.78</v>
      </c>
      <c r="W248" s="29">
        <v>7.39</v>
      </c>
      <c r="X248" s="25">
        <v>48187.82</v>
      </c>
      <c r="Y248" s="26">
        <v>65.78</v>
      </c>
      <c r="Z248" s="25">
        <v>108776.63</v>
      </c>
      <c r="AA248" s="30">
        <v>0.77059999999999995</v>
      </c>
      <c r="AB248" s="30">
        <v>0.1898</v>
      </c>
      <c r="AC248" s="30">
        <v>3.9E-2</v>
      </c>
      <c r="AD248" s="30">
        <v>5.9999999999999995E-4</v>
      </c>
      <c r="AE248" s="30">
        <v>0.22989999999999999</v>
      </c>
      <c r="AF248" s="25">
        <v>108.78</v>
      </c>
      <c r="AG248" s="25">
        <v>2725.96</v>
      </c>
      <c r="AH248" s="25">
        <v>329.92</v>
      </c>
      <c r="AI248" s="25">
        <v>125165</v>
      </c>
      <c r="AJ248" s="28">
        <v>321</v>
      </c>
      <c r="AK248" s="33">
        <v>34438</v>
      </c>
      <c r="AL248" s="33">
        <v>44036</v>
      </c>
      <c r="AM248" s="26">
        <v>44.09</v>
      </c>
      <c r="AN248" s="26">
        <v>22.47</v>
      </c>
      <c r="AO248" s="26">
        <v>31.59</v>
      </c>
      <c r="AP248" s="26">
        <v>5.4</v>
      </c>
      <c r="AQ248" s="25">
        <v>640.54</v>
      </c>
      <c r="AR248" s="27">
        <v>0.94930000000000003</v>
      </c>
      <c r="AS248" s="25">
        <v>1302.4100000000001</v>
      </c>
      <c r="AT248" s="25">
        <v>1781.73</v>
      </c>
      <c r="AU248" s="25">
        <v>4763.04</v>
      </c>
      <c r="AV248" s="25">
        <v>1048.5999999999999</v>
      </c>
      <c r="AW248" s="25">
        <v>215.33</v>
      </c>
      <c r="AX248" s="25">
        <v>9111.1</v>
      </c>
      <c r="AY248" s="25">
        <v>4325.68</v>
      </c>
      <c r="AZ248" s="30">
        <v>0.47249999999999998</v>
      </c>
      <c r="BA248" s="25">
        <v>4065.12</v>
      </c>
      <c r="BB248" s="30">
        <v>0.44409999999999999</v>
      </c>
      <c r="BC248" s="25">
        <v>763.22</v>
      </c>
      <c r="BD248" s="30">
        <v>8.3400000000000002E-2</v>
      </c>
      <c r="BE248" s="25">
        <v>9154.02</v>
      </c>
      <c r="BF248" s="25">
        <v>3954.71</v>
      </c>
      <c r="BG248" s="30">
        <v>1.4737</v>
      </c>
      <c r="BH248" s="30">
        <v>0.54139999999999999</v>
      </c>
      <c r="BI248" s="30">
        <v>0.2</v>
      </c>
      <c r="BJ248" s="30">
        <v>0.20499999999999999</v>
      </c>
      <c r="BK248" s="30">
        <v>2.8299999999999999E-2</v>
      </c>
      <c r="BL248" s="30">
        <v>2.5399999999999999E-2</v>
      </c>
    </row>
    <row r="249" spans="1:64" ht="15" x14ac:dyDescent="0.25">
      <c r="A249" s="28" t="s">
        <v>512</v>
      </c>
      <c r="B249" s="28">
        <v>44156</v>
      </c>
      <c r="C249" s="28">
        <v>181</v>
      </c>
      <c r="D249" s="29">
        <v>14.27</v>
      </c>
      <c r="E249" s="29">
        <v>2583.44</v>
      </c>
      <c r="F249" s="29">
        <v>2475</v>
      </c>
      <c r="G249" s="30">
        <v>3.2000000000000002E-3</v>
      </c>
      <c r="H249" s="30">
        <v>0</v>
      </c>
      <c r="I249" s="30">
        <v>1.14E-2</v>
      </c>
      <c r="J249" s="30">
        <v>4.0000000000000002E-4</v>
      </c>
      <c r="K249" s="30">
        <v>7.6E-3</v>
      </c>
      <c r="L249" s="30">
        <v>0.96689999999999998</v>
      </c>
      <c r="M249" s="30">
        <v>1.0500000000000001E-2</v>
      </c>
      <c r="N249" s="30">
        <v>0.52610000000000001</v>
      </c>
      <c r="O249" s="30">
        <v>0</v>
      </c>
      <c r="P249" s="30">
        <v>0.16009999999999999</v>
      </c>
      <c r="Q249" s="29">
        <v>120</v>
      </c>
      <c r="R249" s="25">
        <v>48671.7</v>
      </c>
      <c r="S249" s="30">
        <v>0.21129999999999999</v>
      </c>
      <c r="T249" s="30">
        <v>0.1186</v>
      </c>
      <c r="U249" s="30">
        <v>0.67010000000000003</v>
      </c>
      <c r="V249" s="26">
        <v>17.190000000000001</v>
      </c>
      <c r="W249" s="29">
        <v>15.88</v>
      </c>
      <c r="X249" s="25">
        <v>79778.47</v>
      </c>
      <c r="Y249" s="26">
        <v>158.26</v>
      </c>
      <c r="Z249" s="25">
        <v>100602.15</v>
      </c>
      <c r="AA249" s="30">
        <v>0.71099999999999997</v>
      </c>
      <c r="AB249" s="30">
        <v>0.23749999999999999</v>
      </c>
      <c r="AC249" s="30">
        <v>5.0099999999999999E-2</v>
      </c>
      <c r="AD249" s="30">
        <v>1.4E-3</v>
      </c>
      <c r="AE249" s="30">
        <v>0.28920000000000001</v>
      </c>
      <c r="AF249" s="25">
        <v>100.6</v>
      </c>
      <c r="AG249" s="25">
        <v>2238.8000000000002</v>
      </c>
      <c r="AH249" s="25">
        <v>321.76</v>
      </c>
      <c r="AI249" s="25">
        <v>100658.76</v>
      </c>
      <c r="AJ249" s="28">
        <v>186</v>
      </c>
      <c r="AK249" s="33">
        <v>27709</v>
      </c>
      <c r="AL249" s="33">
        <v>40458</v>
      </c>
      <c r="AM249" s="26">
        <v>24.5</v>
      </c>
      <c r="AN249" s="26">
        <v>22.08</v>
      </c>
      <c r="AO249" s="26">
        <v>22.29</v>
      </c>
      <c r="AP249" s="26">
        <v>3.6</v>
      </c>
      <c r="AQ249" s="25">
        <v>0</v>
      </c>
      <c r="AR249" s="27">
        <v>0.66759999999999997</v>
      </c>
      <c r="AS249" s="25">
        <v>1013.62</v>
      </c>
      <c r="AT249" s="25">
        <v>2145.69</v>
      </c>
      <c r="AU249" s="25">
        <v>4925.45</v>
      </c>
      <c r="AV249" s="25">
        <v>734.52</v>
      </c>
      <c r="AW249" s="25">
        <v>200.62</v>
      </c>
      <c r="AX249" s="25">
        <v>9019.91</v>
      </c>
      <c r="AY249" s="25">
        <v>5406.28</v>
      </c>
      <c r="AZ249" s="30">
        <v>0.60509999999999997</v>
      </c>
      <c r="BA249" s="25">
        <v>2569.79</v>
      </c>
      <c r="BB249" s="30">
        <v>0.28760000000000002</v>
      </c>
      <c r="BC249" s="25">
        <v>959.05</v>
      </c>
      <c r="BD249" s="30">
        <v>0.10730000000000001</v>
      </c>
      <c r="BE249" s="25">
        <v>8935.1200000000008</v>
      </c>
      <c r="BF249" s="25">
        <v>5313.85</v>
      </c>
      <c r="BG249" s="30">
        <v>2.0941000000000001</v>
      </c>
      <c r="BH249" s="30">
        <v>0.57220000000000004</v>
      </c>
      <c r="BI249" s="30">
        <v>0.2258</v>
      </c>
      <c r="BJ249" s="30">
        <v>0.1512</v>
      </c>
      <c r="BK249" s="30">
        <v>3.7699999999999997E-2</v>
      </c>
      <c r="BL249" s="30">
        <v>1.32E-2</v>
      </c>
    </row>
    <row r="250" spans="1:64" ht="15" x14ac:dyDescent="0.25">
      <c r="A250" s="28" t="s">
        <v>513</v>
      </c>
      <c r="B250" s="28">
        <v>49858</v>
      </c>
      <c r="C250" s="28">
        <v>36</v>
      </c>
      <c r="D250" s="29">
        <v>163.44</v>
      </c>
      <c r="E250" s="29">
        <v>5883.76</v>
      </c>
      <c r="F250" s="29">
        <v>5728</v>
      </c>
      <c r="G250" s="30">
        <v>3.7199999999999997E-2</v>
      </c>
      <c r="H250" s="30">
        <v>0</v>
      </c>
      <c r="I250" s="30">
        <v>1.77E-2</v>
      </c>
      <c r="J250" s="30">
        <v>1.1999999999999999E-3</v>
      </c>
      <c r="K250" s="30">
        <v>1.2E-2</v>
      </c>
      <c r="L250" s="30">
        <v>0.91100000000000003</v>
      </c>
      <c r="M250" s="30">
        <v>2.0899999999999998E-2</v>
      </c>
      <c r="N250" s="30">
        <v>0.17460000000000001</v>
      </c>
      <c r="O250" s="30">
        <v>1.06E-2</v>
      </c>
      <c r="P250" s="30">
        <v>8.14E-2</v>
      </c>
      <c r="Q250" s="29">
        <v>240</v>
      </c>
      <c r="R250" s="25">
        <v>54776.29</v>
      </c>
      <c r="S250" s="30">
        <v>0.26519999999999999</v>
      </c>
      <c r="T250" s="30">
        <v>0.19819999999999999</v>
      </c>
      <c r="U250" s="30">
        <v>0.53659999999999997</v>
      </c>
      <c r="V250" s="26">
        <v>20.86</v>
      </c>
      <c r="W250" s="29">
        <v>23</v>
      </c>
      <c r="X250" s="25">
        <v>83709.48</v>
      </c>
      <c r="Y250" s="26">
        <v>255.82</v>
      </c>
      <c r="Z250" s="25">
        <v>214174.86</v>
      </c>
      <c r="AA250" s="30">
        <v>0.69189999999999996</v>
      </c>
      <c r="AB250" s="30">
        <v>0.27989999999999998</v>
      </c>
      <c r="AC250" s="30">
        <v>2.76E-2</v>
      </c>
      <c r="AD250" s="30">
        <v>5.9999999999999995E-4</v>
      </c>
      <c r="AE250" s="30">
        <v>0.30809999999999998</v>
      </c>
      <c r="AF250" s="25">
        <v>214.17</v>
      </c>
      <c r="AG250" s="25">
        <v>6995.1</v>
      </c>
      <c r="AH250" s="25">
        <v>821.6</v>
      </c>
      <c r="AI250" s="25">
        <v>234983.51</v>
      </c>
      <c r="AJ250" s="28">
        <v>568</v>
      </c>
      <c r="AK250" s="33">
        <v>39473</v>
      </c>
      <c r="AL250" s="33">
        <v>73287</v>
      </c>
      <c r="AM250" s="26">
        <v>47</v>
      </c>
      <c r="AN250" s="26">
        <v>32.19</v>
      </c>
      <c r="AO250" s="26">
        <v>32.380000000000003</v>
      </c>
      <c r="AP250" s="26">
        <v>4.8</v>
      </c>
      <c r="AQ250" s="25">
        <v>0</v>
      </c>
      <c r="AR250" s="27">
        <v>0.6512</v>
      </c>
      <c r="AS250" s="25">
        <v>796.4</v>
      </c>
      <c r="AT250" s="25">
        <v>1750.94</v>
      </c>
      <c r="AU250" s="25">
        <v>4712.3999999999996</v>
      </c>
      <c r="AV250" s="25">
        <v>978.15</v>
      </c>
      <c r="AW250" s="25">
        <v>250.68</v>
      </c>
      <c r="AX250" s="25">
        <v>8488.57</v>
      </c>
      <c r="AY250" s="25">
        <v>2226.9899999999998</v>
      </c>
      <c r="AZ250" s="30">
        <v>0.2407</v>
      </c>
      <c r="BA250" s="25">
        <v>6623.41</v>
      </c>
      <c r="BB250" s="30">
        <v>0.71589999999999998</v>
      </c>
      <c r="BC250" s="25">
        <v>401.93</v>
      </c>
      <c r="BD250" s="30">
        <v>4.3400000000000001E-2</v>
      </c>
      <c r="BE250" s="25">
        <v>9252.33</v>
      </c>
      <c r="BF250" s="25">
        <v>747.83</v>
      </c>
      <c r="BG250" s="30">
        <v>8.9899999999999994E-2</v>
      </c>
      <c r="BH250" s="30">
        <v>0.58630000000000004</v>
      </c>
      <c r="BI250" s="30">
        <v>0.2341</v>
      </c>
      <c r="BJ250" s="30">
        <v>0.1203</v>
      </c>
      <c r="BK250" s="30">
        <v>3.9399999999999998E-2</v>
      </c>
      <c r="BL250" s="30">
        <v>1.9800000000000002E-2</v>
      </c>
    </row>
    <row r="251" spans="1:64" ht="15" x14ac:dyDescent="0.25">
      <c r="A251" s="28" t="s">
        <v>514</v>
      </c>
      <c r="B251" s="28">
        <v>48322</v>
      </c>
      <c r="C251" s="28">
        <v>52</v>
      </c>
      <c r="D251" s="29">
        <v>17.739999999999998</v>
      </c>
      <c r="E251" s="29">
        <v>922.46</v>
      </c>
      <c r="F251" s="29">
        <v>861</v>
      </c>
      <c r="G251" s="30">
        <v>0</v>
      </c>
      <c r="H251" s="30">
        <v>0</v>
      </c>
      <c r="I251" s="30">
        <v>6.7999999999999996E-3</v>
      </c>
      <c r="J251" s="30">
        <v>1.1999999999999999E-3</v>
      </c>
      <c r="K251" s="30">
        <v>6.3E-3</v>
      </c>
      <c r="L251" s="30">
        <v>0.97409999999999997</v>
      </c>
      <c r="M251" s="30">
        <v>1.1599999999999999E-2</v>
      </c>
      <c r="N251" s="30">
        <v>0.47910000000000003</v>
      </c>
      <c r="O251" s="30">
        <v>0</v>
      </c>
      <c r="P251" s="30">
        <v>0.15529999999999999</v>
      </c>
      <c r="Q251" s="29">
        <v>43.1</v>
      </c>
      <c r="R251" s="25">
        <v>47514.29</v>
      </c>
      <c r="S251" s="30">
        <v>0.24660000000000001</v>
      </c>
      <c r="T251" s="30">
        <v>0.13700000000000001</v>
      </c>
      <c r="U251" s="30">
        <v>0.61639999999999995</v>
      </c>
      <c r="V251" s="26">
        <v>15.64</v>
      </c>
      <c r="W251" s="29">
        <v>9.33</v>
      </c>
      <c r="X251" s="25">
        <v>48622.89</v>
      </c>
      <c r="Y251" s="26">
        <v>95.06</v>
      </c>
      <c r="Z251" s="25">
        <v>196165.59</v>
      </c>
      <c r="AA251" s="30">
        <v>0.7329</v>
      </c>
      <c r="AB251" s="30">
        <v>0.2114</v>
      </c>
      <c r="AC251" s="30">
        <v>5.4600000000000003E-2</v>
      </c>
      <c r="AD251" s="30">
        <v>1.1999999999999999E-3</v>
      </c>
      <c r="AE251" s="30">
        <v>0.26740000000000003</v>
      </c>
      <c r="AF251" s="25">
        <v>196.17</v>
      </c>
      <c r="AG251" s="25">
        <v>5969.3</v>
      </c>
      <c r="AH251" s="25">
        <v>724.42</v>
      </c>
      <c r="AI251" s="25">
        <v>206601.48</v>
      </c>
      <c r="AJ251" s="28">
        <v>527</v>
      </c>
      <c r="AK251" s="33">
        <v>31011</v>
      </c>
      <c r="AL251" s="33">
        <v>44193</v>
      </c>
      <c r="AM251" s="26">
        <v>41.4</v>
      </c>
      <c r="AN251" s="26">
        <v>29.74</v>
      </c>
      <c r="AO251" s="26">
        <v>29.91</v>
      </c>
      <c r="AP251" s="26">
        <v>0.35</v>
      </c>
      <c r="AQ251" s="25">
        <v>0</v>
      </c>
      <c r="AR251" s="27">
        <v>1.2647999999999999</v>
      </c>
      <c r="AS251" s="25">
        <v>1290.17</v>
      </c>
      <c r="AT251" s="25">
        <v>2061.3200000000002</v>
      </c>
      <c r="AU251" s="25">
        <v>5293.67</v>
      </c>
      <c r="AV251" s="25">
        <v>773.87</v>
      </c>
      <c r="AW251" s="25">
        <v>112.66</v>
      </c>
      <c r="AX251" s="25">
        <v>9531.69</v>
      </c>
      <c r="AY251" s="25">
        <v>4008.26</v>
      </c>
      <c r="AZ251" s="30">
        <v>0.3836</v>
      </c>
      <c r="BA251" s="25">
        <v>5653.95</v>
      </c>
      <c r="BB251" s="30">
        <v>0.54100000000000004</v>
      </c>
      <c r="BC251" s="25">
        <v>787.77</v>
      </c>
      <c r="BD251" s="30">
        <v>7.5399999999999995E-2</v>
      </c>
      <c r="BE251" s="25">
        <v>10449.98</v>
      </c>
      <c r="BF251" s="25">
        <v>1497.59</v>
      </c>
      <c r="BG251" s="30">
        <v>0.4103</v>
      </c>
      <c r="BH251" s="30">
        <v>0.51060000000000005</v>
      </c>
      <c r="BI251" s="30">
        <v>0.2109</v>
      </c>
      <c r="BJ251" s="30">
        <v>0.22320000000000001</v>
      </c>
      <c r="BK251" s="30">
        <v>3.49E-2</v>
      </c>
      <c r="BL251" s="30">
        <v>2.0299999999999999E-2</v>
      </c>
    </row>
    <row r="252" spans="1:64" ht="15" x14ac:dyDescent="0.25">
      <c r="A252" s="28" t="s">
        <v>515</v>
      </c>
      <c r="B252" s="28">
        <v>49205</v>
      </c>
      <c r="C252" s="28">
        <v>54</v>
      </c>
      <c r="D252" s="29">
        <v>25.97</v>
      </c>
      <c r="E252" s="29">
        <v>1402.22</v>
      </c>
      <c r="F252" s="29">
        <v>1548</v>
      </c>
      <c r="G252" s="30">
        <v>2.5999999999999999E-3</v>
      </c>
      <c r="H252" s="30">
        <v>0</v>
      </c>
      <c r="I252" s="30">
        <v>5.8999999999999999E-3</v>
      </c>
      <c r="J252" s="30">
        <v>0</v>
      </c>
      <c r="K252" s="30">
        <v>2.3999999999999998E-3</v>
      </c>
      <c r="L252" s="30">
        <v>0.98480000000000001</v>
      </c>
      <c r="M252" s="30">
        <v>4.3E-3</v>
      </c>
      <c r="N252" s="30">
        <v>0.35920000000000002</v>
      </c>
      <c r="O252" s="30">
        <v>0</v>
      </c>
      <c r="P252" s="30">
        <v>0.1173</v>
      </c>
      <c r="Q252" s="29">
        <v>69.790000000000006</v>
      </c>
      <c r="R252" s="25">
        <v>52829.919999999998</v>
      </c>
      <c r="S252" s="30">
        <v>0.1981</v>
      </c>
      <c r="T252" s="30">
        <v>0.23580000000000001</v>
      </c>
      <c r="U252" s="30">
        <v>0.56599999999999995</v>
      </c>
      <c r="V252" s="26">
        <v>19.059999999999999</v>
      </c>
      <c r="W252" s="29">
        <v>9.4</v>
      </c>
      <c r="X252" s="25">
        <v>68711.520000000004</v>
      </c>
      <c r="Y252" s="26">
        <v>143.34</v>
      </c>
      <c r="Z252" s="25">
        <v>117291.17</v>
      </c>
      <c r="AA252" s="30">
        <v>0.86329999999999996</v>
      </c>
      <c r="AB252" s="30">
        <v>0.1076</v>
      </c>
      <c r="AC252" s="30">
        <v>2.75E-2</v>
      </c>
      <c r="AD252" s="30">
        <v>1.6000000000000001E-3</v>
      </c>
      <c r="AE252" s="30">
        <v>0.13700000000000001</v>
      </c>
      <c r="AF252" s="25">
        <v>117.29</v>
      </c>
      <c r="AG252" s="25">
        <v>3568.68</v>
      </c>
      <c r="AH252" s="25">
        <v>440.92</v>
      </c>
      <c r="AI252" s="25">
        <v>113963.67</v>
      </c>
      <c r="AJ252" s="28">
        <v>257</v>
      </c>
      <c r="AK252" s="33">
        <v>31185</v>
      </c>
      <c r="AL252" s="33">
        <v>40216</v>
      </c>
      <c r="AM252" s="26">
        <v>66.75</v>
      </c>
      <c r="AN252" s="26">
        <v>29</v>
      </c>
      <c r="AO252" s="26">
        <v>32.020000000000003</v>
      </c>
      <c r="AP252" s="26">
        <v>5.4</v>
      </c>
      <c r="AQ252" s="25">
        <v>0</v>
      </c>
      <c r="AR252" s="27">
        <v>1.0290999999999999</v>
      </c>
      <c r="AS252" s="25">
        <v>937.41</v>
      </c>
      <c r="AT252" s="25">
        <v>1790.52</v>
      </c>
      <c r="AU252" s="25">
        <v>4310.8599999999997</v>
      </c>
      <c r="AV252" s="25">
        <v>854.6</v>
      </c>
      <c r="AW252" s="25">
        <v>187.94</v>
      </c>
      <c r="AX252" s="25">
        <v>8081.32</v>
      </c>
      <c r="AY252" s="25">
        <v>4012.79</v>
      </c>
      <c r="AZ252" s="30">
        <v>0.502</v>
      </c>
      <c r="BA252" s="25">
        <v>3329.27</v>
      </c>
      <c r="BB252" s="30">
        <v>0.41649999999999998</v>
      </c>
      <c r="BC252" s="25">
        <v>651.9</v>
      </c>
      <c r="BD252" s="30">
        <v>8.1500000000000003E-2</v>
      </c>
      <c r="BE252" s="25">
        <v>7993.95</v>
      </c>
      <c r="BF252" s="25">
        <v>4379.01</v>
      </c>
      <c r="BG252" s="30">
        <v>1.4930000000000001</v>
      </c>
      <c r="BH252" s="30">
        <v>0.60640000000000005</v>
      </c>
      <c r="BI252" s="30">
        <v>0.2261</v>
      </c>
      <c r="BJ252" s="30">
        <v>0.11899999999999999</v>
      </c>
      <c r="BK252" s="30">
        <v>2.8299999999999999E-2</v>
      </c>
      <c r="BL252" s="30">
        <v>2.0199999999999999E-2</v>
      </c>
    </row>
    <row r="253" spans="1:64" ht="15" x14ac:dyDescent="0.25">
      <c r="A253" s="28" t="s">
        <v>516</v>
      </c>
      <c r="B253" s="28">
        <v>45872</v>
      </c>
      <c r="C253" s="28">
        <v>128</v>
      </c>
      <c r="D253" s="29">
        <v>15.33</v>
      </c>
      <c r="E253" s="29">
        <v>1961.9</v>
      </c>
      <c r="F253" s="29">
        <v>1966</v>
      </c>
      <c r="G253" s="30">
        <v>8.0000000000000004E-4</v>
      </c>
      <c r="H253" s="30">
        <v>0</v>
      </c>
      <c r="I253" s="30">
        <v>5.0000000000000001E-3</v>
      </c>
      <c r="J253" s="30">
        <v>2E-3</v>
      </c>
      <c r="K253" s="30">
        <v>9.9000000000000008E-3</v>
      </c>
      <c r="L253" s="30">
        <v>0.9597</v>
      </c>
      <c r="M253" s="30">
        <v>2.2599999999999999E-2</v>
      </c>
      <c r="N253" s="30">
        <v>0.42830000000000001</v>
      </c>
      <c r="O253" s="30">
        <v>0</v>
      </c>
      <c r="P253" s="30">
        <v>0.1341</v>
      </c>
      <c r="Q253" s="29">
        <v>82.47</v>
      </c>
      <c r="R253" s="25">
        <v>52170.14</v>
      </c>
      <c r="S253" s="30">
        <v>0.28799999999999998</v>
      </c>
      <c r="T253" s="30">
        <v>0.2</v>
      </c>
      <c r="U253" s="30">
        <v>0.51200000000000001</v>
      </c>
      <c r="V253" s="26">
        <v>20.37</v>
      </c>
      <c r="W253" s="29">
        <v>12.3</v>
      </c>
      <c r="X253" s="25">
        <v>69659.48</v>
      </c>
      <c r="Y253" s="26">
        <v>152.41</v>
      </c>
      <c r="Z253" s="25">
        <v>127306.23</v>
      </c>
      <c r="AA253" s="30">
        <v>0.83630000000000004</v>
      </c>
      <c r="AB253" s="30">
        <v>0.1249</v>
      </c>
      <c r="AC253" s="30">
        <v>3.15E-2</v>
      </c>
      <c r="AD253" s="30">
        <v>7.3000000000000001E-3</v>
      </c>
      <c r="AE253" s="30">
        <v>0.1643</v>
      </c>
      <c r="AF253" s="25">
        <v>127.31</v>
      </c>
      <c r="AG253" s="25">
        <v>3115.15</v>
      </c>
      <c r="AH253" s="25">
        <v>457.67</v>
      </c>
      <c r="AI253" s="25">
        <v>124659.44</v>
      </c>
      <c r="AJ253" s="28">
        <v>317</v>
      </c>
      <c r="AK253" s="33">
        <v>29777</v>
      </c>
      <c r="AL253" s="33">
        <v>42506</v>
      </c>
      <c r="AM253" s="26">
        <v>49.28</v>
      </c>
      <c r="AN253" s="26">
        <v>23.29</v>
      </c>
      <c r="AO253" s="26">
        <v>24.68</v>
      </c>
      <c r="AP253" s="26">
        <v>3.5</v>
      </c>
      <c r="AQ253" s="25">
        <v>0</v>
      </c>
      <c r="AR253" s="27">
        <v>0.92400000000000004</v>
      </c>
      <c r="AS253" s="25">
        <v>993.44</v>
      </c>
      <c r="AT253" s="25">
        <v>1913.94</v>
      </c>
      <c r="AU253" s="25">
        <v>4661.9399999999996</v>
      </c>
      <c r="AV253" s="25">
        <v>1015.88</v>
      </c>
      <c r="AW253" s="25">
        <v>36.54</v>
      </c>
      <c r="AX253" s="25">
        <v>8621.74</v>
      </c>
      <c r="AY253" s="25">
        <v>4467.59</v>
      </c>
      <c r="AZ253" s="30">
        <v>0.5242</v>
      </c>
      <c r="BA253" s="25">
        <v>3585.45</v>
      </c>
      <c r="BB253" s="30">
        <v>0.42070000000000002</v>
      </c>
      <c r="BC253" s="25">
        <v>469.7</v>
      </c>
      <c r="BD253" s="30">
        <v>5.5100000000000003E-2</v>
      </c>
      <c r="BE253" s="25">
        <v>8522.74</v>
      </c>
      <c r="BF253" s="25">
        <v>3991.39</v>
      </c>
      <c r="BG253" s="30">
        <v>1.3754</v>
      </c>
      <c r="BH253" s="30">
        <v>0.55569999999999997</v>
      </c>
      <c r="BI253" s="30">
        <v>0.23569999999999999</v>
      </c>
      <c r="BJ253" s="30">
        <v>0.13980000000000001</v>
      </c>
      <c r="BK253" s="30">
        <v>2.46E-2</v>
      </c>
      <c r="BL253" s="30">
        <v>4.4299999999999999E-2</v>
      </c>
    </row>
    <row r="254" spans="1:64" ht="15" x14ac:dyDescent="0.25">
      <c r="A254" s="28" t="s">
        <v>517</v>
      </c>
      <c r="B254" s="28">
        <v>48256</v>
      </c>
      <c r="C254" s="28">
        <v>40</v>
      </c>
      <c r="D254" s="29">
        <v>31</v>
      </c>
      <c r="E254" s="29">
        <v>1239.82</v>
      </c>
      <c r="F254" s="29">
        <v>1280</v>
      </c>
      <c r="G254" s="30">
        <v>2.7000000000000001E-3</v>
      </c>
      <c r="H254" s="30">
        <v>0</v>
      </c>
      <c r="I254" s="30">
        <v>3.5999999999999999E-3</v>
      </c>
      <c r="J254" s="30">
        <v>0</v>
      </c>
      <c r="K254" s="30">
        <v>9.4000000000000004E-3</v>
      </c>
      <c r="L254" s="30">
        <v>0.97640000000000005</v>
      </c>
      <c r="M254" s="30">
        <v>7.9000000000000008E-3</v>
      </c>
      <c r="N254" s="30">
        <v>0.29449999999999998</v>
      </c>
      <c r="O254" s="30">
        <v>9.4000000000000004E-3</v>
      </c>
      <c r="P254" s="30">
        <v>0.13439999999999999</v>
      </c>
      <c r="Q254" s="29">
        <v>53.5</v>
      </c>
      <c r="R254" s="25">
        <v>53476.04</v>
      </c>
      <c r="S254" s="30">
        <v>0.15479999999999999</v>
      </c>
      <c r="T254" s="30">
        <v>0.23810000000000001</v>
      </c>
      <c r="U254" s="30">
        <v>0.60709999999999997</v>
      </c>
      <c r="V254" s="26">
        <v>19.72</v>
      </c>
      <c r="W254" s="29">
        <v>8.2799999999999994</v>
      </c>
      <c r="X254" s="25">
        <v>77468.240000000005</v>
      </c>
      <c r="Y254" s="26">
        <v>143.93</v>
      </c>
      <c r="Z254" s="25">
        <v>133725.01</v>
      </c>
      <c r="AA254" s="30">
        <v>0.74539999999999995</v>
      </c>
      <c r="AB254" s="30">
        <v>0.22320000000000001</v>
      </c>
      <c r="AC254" s="30">
        <v>0.03</v>
      </c>
      <c r="AD254" s="30">
        <v>1.4E-3</v>
      </c>
      <c r="AE254" s="30">
        <v>0.255</v>
      </c>
      <c r="AF254" s="25">
        <v>133.72999999999999</v>
      </c>
      <c r="AG254" s="25">
        <v>3923.98</v>
      </c>
      <c r="AH254" s="25">
        <v>549.96</v>
      </c>
      <c r="AI254" s="25">
        <v>139832.31</v>
      </c>
      <c r="AJ254" s="28">
        <v>384</v>
      </c>
      <c r="AK254" s="33">
        <v>32461</v>
      </c>
      <c r="AL254" s="33">
        <v>49053</v>
      </c>
      <c r="AM254" s="26">
        <v>31.96</v>
      </c>
      <c r="AN254" s="26">
        <v>29.16</v>
      </c>
      <c r="AO254" s="26">
        <v>29.59</v>
      </c>
      <c r="AP254" s="26">
        <v>5</v>
      </c>
      <c r="AQ254" s="25">
        <v>608.16</v>
      </c>
      <c r="AR254" s="27">
        <v>1.0994999999999999</v>
      </c>
      <c r="AS254" s="25">
        <v>1070.4100000000001</v>
      </c>
      <c r="AT254" s="25">
        <v>2028.95</v>
      </c>
      <c r="AU254" s="25">
        <v>5324.37</v>
      </c>
      <c r="AV254" s="25">
        <v>958.98</v>
      </c>
      <c r="AW254" s="25">
        <v>270.89999999999998</v>
      </c>
      <c r="AX254" s="25">
        <v>9653.61</v>
      </c>
      <c r="AY254" s="25">
        <v>3497.86</v>
      </c>
      <c r="AZ254" s="30">
        <v>0.38490000000000002</v>
      </c>
      <c r="BA254" s="25">
        <v>4880.1099999999997</v>
      </c>
      <c r="BB254" s="30">
        <v>0.53700000000000003</v>
      </c>
      <c r="BC254" s="25">
        <v>710.54</v>
      </c>
      <c r="BD254" s="30">
        <v>7.8200000000000006E-2</v>
      </c>
      <c r="BE254" s="25">
        <v>9088.5</v>
      </c>
      <c r="BF254" s="25">
        <v>3117.25</v>
      </c>
      <c r="BG254" s="30">
        <v>0.81850000000000001</v>
      </c>
      <c r="BH254" s="30">
        <v>0.59699999999999998</v>
      </c>
      <c r="BI254" s="30">
        <v>0.2014</v>
      </c>
      <c r="BJ254" s="30">
        <v>0.15720000000000001</v>
      </c>
      <c r="BK254" s="30">
        <v>2.98E-2</v>
      </c>
      <c r="BL254" s="30">
        <v>1.47E-2</v>
      </c>
    </row>
    <row r="255" spans="1:64" ht="15" x14ac:dyDescent="0.25">
      <c r="A255" s="28" t="s">
        <v>518</v>
      </c>
      <c r="B255" s="28">
        <v>48686</v>
      </c>
      <c r="C255" s="28">
        <v>30</v>
      </c>
      <c r="D255" s="29">
        <v>21.36</v>
      </c>
      <c r="E255" s="29">
        <v>640.9</v>
      </c>
      <c r="F255" s="29">
        <v>419</v>
      </c>
      <c r="G255" s="30">
        <v>4.7999999999999996E-3</v>
      </c>
      <c r="H255" s="30">
        <v>2.3999999999999998E-3</v>
      </c>
      <c r="I255" s="30">
        <v>0.77669999999999995</v>
      </c>
      <c r="J255" s="30">
        <v>2.3999999999999998E-3</v>
      </c>
      <c r="K255" s="30">
        <v>3.4799999999999998E-2</v>
      </c>
      <c r="L255" s="30">
        <v>0.14180000000000001</v>
      </c>
      <c r="M255" s="30">
        <v>3.7100000000000001E-2</v>
      </c>
      <c r="N255" s="30">
        <v>5.2600000000000001E-2</v>
      </c>
      <c r="O255" s="30">
        <v>0</v>
      </c>
      <c r="P255" s="30">
        <v>0.16159999999999999</v>
      </c>
      <c r="Q255" s="29">
        <v>39</v>
      </c>
      <c r="R255" s="25">
        <v>40667.370000000003</v>
      </c>
      <c r="S255" s="30">
        <v>0.54390000000000005</v>
      </c>
      <c r="T255" s="30">
        <v>0.1404</v>
      </c>
      <c r="U255" s="30">
        <v>0.31580000000000003</v>
      </c>
      <c r="V255" s="26">
        <v>11.33</v>
      </c>
      <c r="W255" s="29">
        <v>10.9</v>
      </c>
      <c r="X255" s="25">
        <v>66319.72</v>
      </c>
      <c r="Y255" s="26">
        <v>57.61</v>
      </c>
      <c r="Z255" s="25">
        <v>156424.17000000001</v>
      </c>
      <c r="AA255" s="30">
        <v>0.87629999999999997</v>
      </c>
      <c r="AB255" s="30">
        <v>7.5600000000000001E-2</v>
      </c>
      <c r="AC255" s="30">
        <v>4.6100000000000002E-2</v>
      </c>
      <c r="AD255" s="30">
        <v>1.9E-3</v>
      </c>
      <c r="AE255" s="30">
        <v>0.1239</v>
      </c>
      <c r="AF255" s="25">
        <v>156.41999999999999</v>
      </c>
      <c r="AG255" s="25">
        <v>5709.56</v>
      </c>
      <c r="AH255" s="25">
        <v>881.35</v>
      </c>
      <c r="AI255" s="25">
        <v>133478.68</v>
      </c>
      <c r="AJ255" s="28">
        <v>359</v>
      </c>
      <c r="AK255" s="33">
        <v>28499</v>
      </c>
      <c r="AL255" s="33">
        <v>39628</v>
      </c>
      <c r="AM255" s="26">
        <v>67.48</v>
      </c>
      <c r="AN255" s="26">
        <v>33.96</v>
      </c>
      <c r="AO255" s="26">
        <v>46.26</v>
      </c>
      <c r="AP255" s="26">
        <v>6.6</v>
      </c>
      <c r="AQ255" s="25">
        <v>0</v>
      </c>
      <c r="AR255" s="27">
        <v>1.2906</v>
      </c>
      <c r="AS255" s="25">
        <v>2096.6799999999998</v>
      </c>
      <c r="AT255" s="25">
        <v>2888.79</v>
      </c>
      <c r="AU255" s="25">
        <v>8012.77</v>
      </c>
      <c r="AV255" s="25">
        <v>876.17</v>
      </c>
      <c r="AW255" s="25">
        <v>897.22</v>
      </c>
      <c r="AX255" s="25">
        <v>14771.63</v>
      </c>
      <c r="AY255" s="25">
        <v>7159.85</v>
      </c>
      <c r="AZ255" s="30">
        <v>0.41610000000000003</v>
      </c>
      <c r="BA255" s="25">
        <v>7899.75</v>
      </c>
      <c r="BB255" s="30">
        <v>0.45910000000000001</v>
      </c>
      <c r="BC255" s="25">
        <v>2146.58</v>
      </c>
      <c r="BD255" s="30">
        <v>0.12479999999999999</v>
      </c>
      <c r="BE255" s="25">
        <v>17206.18</v>
      </c>
      <c r="BF255" s="25">
        <v>1849.63</v>
      </c>
      <c r="BG255" s="30">
        <v>0.54239999999999999</v>
      </c>
      <c r="BH255" s="30">
        <v>0.35339999999999999</v>
      </c>
      <c r="BI255" s="30">
        <v>0.12720000000000001</v>
      </c>
      <c r="BJ255" s="30">
        <v>0.35339999999999999</v>
      </c>
      <c r="BK255" s="30">
        <v>2.47E-2</v>
      </c>
      <c r="BL255" s="30">
        <v>0.14130000000000001</v>
      </c>
    </row>
    <row r="256" spans="1:64" ht="15" x14ac:dyDescent="0.25">
      <c r="A256" s="28" t="s">
        <v>519</v>
      </c>
      <c r="B256" s="28">
        <v>49338</v>
      </c>
      <c r="C256" s="28">
        <v>27</v>
      </c>
      <c r="D256" s="29">
        <v>13.9</v>
      </c>
      <c r="E256" s="29">
        <v>375.33</v>
      </c>
      <c r="F256" s="29">
        <v>381</v>
      </c>
      <c r="G256" s="30">
        <v>5.1999999999999998E-3</v>
      </c>
      <c r="H256" s="30">
        <v>0</v>
      </c>
      <c r="I256" s="30">
        <v>0</v>
      </c>
      <c r="J256" s="30">
        <v>0</v>
      </c>
      <c r="K256" s="30">
        <v>4.7999999999999996E-3</v>
      </c>
      <c r="L256" s="30">
        <v>0.98599999999999999</v>
      </c>
      <c r="M256" s="30">
        <v>4.0000000000000001E-3</v>
      </c>
      <c r="N256" s="30">
        <v>0.12859999999999999</v>
      </c>
      <c r="O256" s="30">
        <v>0</v>
      </c>
      <c r="P256" s="30">
        <v>9.8299999999999998E-2</v>
      </c>
      <c r="Q256" s="29">
        <v>23.8</v>
      </c>
      <c r="R256" s="25">
        <v>49835.4</v>
      </c>
      <c r="S256" s="30">
        <v>0</v>
      </c>
      <c r="T256" s="30">
        <v>0.13950000000000001</v>
      </c>
      <c r="U256" s="30">
        <v>0.86050000000000004</v>
      </c>
      <c r="V256" s="26">
        <v>15.25</v>
      </c>
      <c r="W256" s="29">
        <v>6.14</v>
      </c>
      <c r="X256" s="25">
        <v>49075.5</v>
      </c>
      <c r="Y256" s="26">
        <v>60.99</v>
      </c>
      <c r="Z256" s="25">
        <v>100748.7</v>
      </c>
      <c r="AA256" s="30">
        <v>0.92530000000000001</v>
      </c>
      <c r="AB256" s="30">
        <v>3.3399999999999999E-2</v>
      </c>
      <c r="AC256" s="30">
        <v>3.9699999999999999E-2</v>
      </c>
      <c r="AD256" s="30">
        <v>1.6000000000000001E-3</v>
      </c>
      <c r="AE256" s="30">
        <v>7.4700000000000003E-2</v>
      </c>
      <c r="AF256" s="25">
        <v>100.75</v>
      </c>
      <c r="AG256" s="25">
        <v>2407.06</v>
      </c>
      <c r="AH256" s="25">
        <v>357.37</v>
      </c>
      <c r="AI256" s="25">
        <v>97686.32</v>
      </c>
      <c r="AJ256" s="28">
        <v>166</v>
      </c>
      <c r="AK256" s="33">
        <v>35698</v>
      </c>
      <c r="AL256" s="33">
        <v>48016</v>
      </c>
      <c r="AM256" s="26">
        <v>41.3</v>
      </c>
      <c r="AN256" s="26">
        <v>22.83</v>
      </c>
      <c r="AO256" s="26">
        <v>31.82</v>
      </c>
      <c r="AP256" s="26">
        <v>4.9000000000000004</v>
      </c>
      <c r="AQ256" s="25">
        <v>845.39</v>
      </c>
      <c r="AR256" s="27">
        <v>0.92879999999999996</v>
      </c>
      <c r="AS256" s="25">
        <v>1287.81</v>
      </c>
      <c r="AT256" s="25">
        <v>1919.78</v>
      </c>
      <c r="AU256" s="25">
        <v>5376.26</v>
      </c>
      <c r="AV256" s="25">
        <v>789.76</v>
      </c>
      <c r="AW256" s="25">
        <v>52.4</v>
      </c>
      <c r="AX256" s="25">
        <v>9426.01</v>
      </c>
      <c r="AY256" s="25">
        <v>5033.91</v>
      </c>
      <c r="AZ256" s="30">
        <v>0.55959999999999999</v>
      </c>
      <c r="BA256" s="25">
        <v>3705.01</v>
      </c>
      <c r="BB256" s="30">
        <v>0.41189999999999999</v>
      </c>
      <c r="BC256" s="25">
        <v>255.93</v>
      </c>
      <c r="BD256" s="30">
        <v>2.8500000000000001E-2</v>
      </c>
      <c r="BE256" s="25">
        <v>8994.86</v>
      </c>
      <c r="BF256" s="25">
        <v>4933.8599999999997</v>
      </c>
      <c r="BG256" s="30">
        <v>1.5133000000000001</v>
      </c>
      <c r="BH256" s="30">
        <v>0.5786</v>
      </c>
      <c r="BI256" s="30">
        <v>0.20849999999999999</v>
      </c>
      <c r="BJ256" s="30">
        <v>0.1711</v>
      </c>
      <c r="BK256" s="30">
        <v>2.8000000000000001E-2</v>
      </c>
      <c r="BL256" s="30">
        <v>1.38E-2</v>
      </c>
    </row>
    <row r="257" spans="1:64" ht="15" x14ac:dyDescent="0.25">
      <c r="A257" s="28" t="s">
        <v>520</v>
      </c>
      <c r="B257" s="28">
        <v>47985</v>
      </c>
      <c r="C257" s="28">
        <v>52</v>
      </c>
      <c r="D257" s="29">
        <v>31.92</v>
      </c>
      <c r="E257" s="29">
        <v>1659.87</v>
      </c>
      <c r="F257" s="29">
        <v>1522</v>
      </c>
      <c r="G257" s="30">
        <v>5.7000000000000002E-3</v>
      </c>
      <c r="H257" s="30">
        <v>2.9999999999999997E-4</v>
      </c>
      <c r="I257" s="30">
        <v>4.1000000000000003E-3</v>
      </c>
      <c r="J257" s="30">
        <v>2.8999999999999998E-3</v>
      </c>
      <c r="K257" s="30">
        <v>1.4200000000000001E-2</v>
      </c>
      <c r="L257" s="30">
        <v>0.95620000000000005</v>
      </c>
      <c r="M257" s="30">
        <v>1.66E-2</v>
      </c>
      <c r="N257" s="30">
        <v>0.24440000000000001</v>
      </c>
      <c r="O257" s="30">
        <v>7.9000000000000008E-3</v>
      </c>
      <c r="P257" s="30">
        <v>0.11020000000000001</v>
      </c>
      <c r="Q257" s="29">
        <v>148</v>
      </c>
      <c r="R257" s="25">
        <v>45391.75</v>
      </c>
      <c r="S257" s="30">
        <v>0.35780000000000001</v>
      </c>
      <c r="T257" s="30">
        <v>0.20180000000000001</v>
      </c>
      <c r="U257" s="30">
        <v>0.44040000000000001</v>
      </c>
      <c r="V257" s="26">
        <v>18.45</v>
      </c>
      <c r="W257" s="29">
        <v>8.34</v>
      </c>
      <c r="X257" s="25">
        <v>65359.41</v>
      </c>
      <c r="Y257" s="26">
        <v>195.91</v>
      </c>
      <c r="Z257" s="25">
        <v>147206.74</v>
      </c>
      <c r="AA257" s="30">
        <v>0.85450000000000004</v>
      </c>
      <c r="AB257" s="30">
        <v>0.1211</v>
      </c>
      <c r="AC257" s="30">
        <v>2.3599999999999999E-2</v>
      </c>
      <c r="AD257" s="30">
        <v>6.9999999999999999E-4</v>
      </c>
      <c r="AE257" s="30">
        <v>0.14549999999999999</v>
      </c>
      <c r="AF257" s="25">
        <v>147.21</v>
      </c>
      <c r="AG257" s="25">
        <v>4622.12</v>
      </c>
      <c r="AH257" s="25">
        <v>514.02</v>
      </c>
      <c r="AI257" s="25">
        <v>151336.79999999999</v>
      </c>
      <c r="AJ257" s="28">
        <v>416</v>
      </c>
      <c r="AK257" s="33">
        <v>38341</v>
      </c>
      <c r="AL257" s="33">
        <v>63536</v>
      </c>
      <c r="AM257" s="26">
        <v>41.8</v>
      </c>
      <c r="AN257" s="26">
        <v>31.14</v>
      </c>
      <c r="AO257" s="26">
        <v>31.1</v>
      </c>
      <c r="AP257" s="26">
        <v>4.5999999999999996</v>
      </c>
      <c r="AQ257" s="25">
        <v>1275</v>
      </c>
      <c r="AR257" s="27">
        <v>1.1468</v>
      </c>
      <c r="AS257" s="25">
        <v>955.36</v>
      </c>
      <c r="AT257" s="25">
        <v>1421.59</v>
      </c>
      <c r="AU257" s="25">
        <v>4539.0600000000004</v>
      </c>
      <c r="AV257" s="25">
        <v>657</v>
      </c>
      <c r="AW257" s="25">
        <v>153.43</v>
      </c>
      <c r="AX257" s="25">
        <v>7726.45</v>
      </c>
      <c r="AY257" s="25">
        <v>3391.12</v>
      </c>
      <c r="AZ257" s="30">
        <v>0.35449999999999998</v>
      </c>
      <c r="BA257" s="25">
        <v>5649.73</v>
      </c>
      <c r="BB257" s="30">
        <v>0.59060000000000001</v>
      </c>
      <c r="BC257" s="25">
        <v>525.65</v>
      </c>
      <c r="BD257" s="30">
        <v>5.4899999999999997E-2</v>
      </c>
      <c r="BE257" s="25">
        <v>9566.5</v>
      </c>
      <c r="BF257" s="25">
        <v>2273</v>
      </c>
      <c r="BG257" s="30">
        <v>0.39789999999999998</v>
      </c>
      <c r="BH257" s="30">
        <v>0.51280000000000003</v>
      </c>
      <c r="BI257" s="30">
        <v>0.19320000000000001</v>
      </c>
      <c r="BJ257" s="30">
        <v>0.253</v>
      </c>
      <c r="BK257" s="30">
        <v>2.5399999999999999E-2</v>
      </c>
      <c r="BL257" s="30">
        <v>1.5599999999999999E-2</v>
      </c>
    </row>
    <row r="258" spans="1:64" ht="15" x14ac:dyDescent="0.25">
      <c r="A258" s="28" t="s">
        <v>521</v>
      </c>
      <c r="B258" s="28">
        <v>48264</v>
      </c>
      <c r="C258" s="28">
        <v>109</v>
      </c>
      <c r="D258" s="29">
        <v>19.27</v>
      </c>
      <c r="E258" s="29">
        <v>2100.9499999999998</v>
      </c>
      <c r="F258" s="29">
        <v>2097</v>
      </c>
      <c r="G258" s="30">
        <v>5.1999999999999998E-3</v>
      </c>
      <c r="H258" s="30">
        <v>0</v>
      </c>
      <c r="I258" s="30">
        <v>6.1999999999999998E-3</v>
      </c>
      <c r="J258" s="30">
        <v>3.0999999999999999E-3</v>
      </c>
      <c r="K258" s="30">
        <v>1.83E-2</v>
      </c>
      <c r="L258" s="30">
        <v>0.9526</v>
      </c>
      <c r="M258" s="30">
        <v>1.46E-2</v>
      </c>
      <c r="N258" s="30">
        <v>0.27800000000000002</v>
      </c>
      <c r="O258" s="30">
        <v>1.34E-2</v>
      </c>
      <c r="P258" s="30">
        <v>9.9000000000000005E-2</v>
      </c>
      <c r="Q258" s="29">
        <v>75.349999999999994</v>
      </c>
      <c r="R258" s="25">
        <v>53918.79</v>
      </c>
      <c r="S258" s="30">
        <v>0.33090000000000003</v>
      </c>
      <c r="T258" s="30">
        <v>0.22789999999999999</v>
      </c>
      <c r="U258" s="30">
        <v>0.44119999999999998</v>
      </c>
      <c r="V258" s="26">
        <v>22.14</v>
      </c>
      <c r="W258" s="29">
        <v>12</v>
      </c>
      <c r="X258" s="25">
        <v>80557.25</v>
      </c>
      <c r="Y258" s="26">
        <v>169.35</v>
      </c>
      <c r="Z258" s="25">
        <v>137893.82</v>
      </c>
      <c r="AA258" s="30">
        <v>0.81479999999999997</v>
      </c>
      <c r="AB258" s="30">
        <v>0.1598</v>
      </c>
      <c r="AC258" s="30">
        <v>2.4299999999999999E-2</v>
      </c>
      <c r="AD258" s="30">
        <v>1.1000000000000001E-3</v>
      </c>
      <c r="AE258" s="30">
        <v>0.18540000000000001</v>
      </c>
      <c r="AF258" s="25">
        <v>137.88999999999999</v>
      </c>
      <c r="AG258" s="25">
        <v>2974.14</v>
      </c>
      <c r="AH258" s="25">
        <v>424.26</v>
      </c>
      <c r="AI258" s="25">
        <v>148000.10999999999</v>
      </c>
      <c r="AJ258" s="28">
        <v>409</v>
      </c>
      <c r="AK258" s="33">
        <v>37265</v>
      </c>
      <c r="AL258" s="33">
        <v>56045</v>
      </c>
      <c r="AM258" s="26">
        <v>30.5</v>
      </c>
      <c r="AN258" s="26">
        <v>21.3</v>
      </c>
      <c r="AO258" s="26">
        <v>21.52</v>
      </c>
      <c r="AP258" s="26">
        <v>5</v>
      </c>
      <c r="AQ258" s="25">
        <v>862.15</v>
      </c>
      <c r="AR258" s="27">
        <v>0.86899999999999999</v>
      </c>
      <c r="AS258" s="25">
        <v>1103.92</v>
      </c>
      <c r="AT258" s="25">
        <v>1758.8</v>
      </c>
      <c r="AU258" s="25">
        <v>4645.26</v>
      </c>
      <c r="AV258" s="25">
        <v>667.74</v>
      </c>
      <c r="AW258" s="25">
        <v>182.87</v>
      </c>
      <c r="AX258" s="25">
        <v>8358.58</v>
      </c>
      <c r="AY258" s="25">
        <v>3599.89</v>
      </c>
      <c r="AZ258" s="30">
        <v>0.44800000000000001</v>
      </c>
      <c r="BA258" s="25">
        <v>3919.19</v>
      </c>
      <c r="BB258" s="30">
        <v>0.48770000000000002</v>
      </c>
      <c r="BC258" s="25">
        <v>516.35</v>
      </c>
      <c r="BD258" s="30">
        <v>6.4299999999999996E-2</v>
      </c>
      <c r="BE258" s="25">
        <v>8035.43</v>
      </c>
      <c r="BF258" s="25">
        <v>3416.41</v>
      </c>
      <c r="BG258" s="30">
        <v>0.82240000000000002</v>
      </c>
      <c r="BH258" s="30">
        <v>0.62649999999999995</v>
      </c>
      <c r="BI258" s="30">
        <v>0.20380000000000001</v>
      </c>
      <c r="BJ258" s="30">
        <v>0.1017</v>
      </c>
      <c r="BK258" s="30">
        <v>3.9399999999999998E-2</v>
      </c>
      <c r="BL258" s="30">
        <v>2.86E-2</v>
      </c>
    </row>
    <row r="259" spans="1:64" ht="15" x14ac:dyDescent="0.25">
      <c r="A259" s="28" t="s">
        <v>522</v>
      </c>
      <c r="B259" s="28">
        <v>50179</v>
      </c>
      <c r="C259" s="28">
        <v>106</v>
      </c>
      <c r="D259" s="29">
        <v>9.48</v>
      </c>
      <c r="E259" s="29">
        <v>1005.26</v>
      </c>
      <c r="F259" s="29">
        <v>954</v>
      </c>
      <c r="G259" s="30">
        <v>4.0000000000000001E-3</v>
      </c>
      <c r="H259" s="30">
        <v>0</v>
      </c>
      <c r="I259" s="30">
        <v>8.6E-3</v>
      </c>
      <c r="J259" s="30">
        <v>0</v>
      </c>
      <c r="K259" s="30">
        <v>5.1000000000000004E-3</v>
      </c>
      <c r="L259" s="30">
        <v>0.96699999999999997</v>
      </c>
      <c r="M259" s="30">
        <v>1.5299999999999999E-2</v>
      </c>
      <c r="N259" s="30">
        <v>0.36270000000000002</v>
      </c>
      <c r="O259" s="30">
        <v>0</v>
      </c>
      <c r="P259" s="30">
        <v>0.1007</v>
      </c>
      <c r="Q259" s="29">
        <v>45.33</v>
      </c>
      <c r="R259" s="25">
        <v>57661.19</v>
      </c>
      <c r="S259" s="30">
        <v>0.13850000000000001</v>
      </c>
      <c r="T259" s="30">
        <v>7.6899999999999996E-2</v>
      </c>
      <c r="U259" s="30">
        <v>0.78459999999999996</v>
      </c>
      <c r="V259" s="26">
        <v>19.68</v>
      </c>
      <c r="W259" s="29">
        <v>5.21</v>
      </c>
      <c r="X259" s="25">
        <v>73058.070000000007</v>
      </c>
      <c r="Y259" s="26">
        <v>187.15</v>
      </c>
      <c r="Z259" s="25">
        <v>112997.42</v>
      </c>
      <c r="AA259" s="30">
        <v>0.90180000000000005</v>
      </c>
      <c r="AB259" s="30">
        <v>6.54E-2</v>
      </c>
      <c r="AC259" s="30">
        <v>3.1800000000000002E-2</v>
      </c>
      <c r="AD259" s="30">
        <v>1E-3</v>
      </c>
      <c r="AE259" s="30">
        <v>9.9099999999999994E-2</v>
      </c>
      <c r="AF259" s="25">
        <v>113</v>
      </c>
      <c r="AG259" s="25">
        <v>3488.54</v>
      </c>
      <c r="AH259" s="25">
        <v>571.88</v>
      </c>
      <c r="AI259" s="25">
        <v>112743.62</v>
      </c>
      <c r="AJ259" s="28">
        <v>245</v>
      </c>
      <c r="AK259" s="33">
        <v>29765</v>
      </c>
      <c r="AL259" s="33">
        <v>41095</v>
      </c>
      <c r="AM259" s="26">
        <v>36.9</v>
      </c>
      <c r="AN259" s="26">
        <v>30.57</v>
      </c>
      <c r="AO259" s="26">
        <v>31.96</v>
      </c>
      <c r="AP259" s="26">
        <v>5</v>
      </c>
      <c r="AQ259" s="25">
        <v>0</v>
      </c>
      <c r="AR259" s="27">
        <v>1.0355000000000001</v>
      </c>
      <c r="AS259" s="25">
        <v>1233.44</v>
      </c>
      <c r="AT259" s="25">
        <v>1935.43</v>
      </c>
      <c r="AU259" s="25">
        <v>4760.66</v>
      </c>
      <c r="AV259" s="25">
        <v>532.37</v>
      </c>
      <c r="AW259" s="25">
        <v>9.2100000000000009</v>
      </c>
      <c r="AX259" s="25">
        <v>8471.1</v>
      </c>
      <c r="AY259" s="25">
        <v>4661.33</v>
      </c>
      <c r="AZ259" s="30">
        <v>0.53879999999999995</v>
      </c>
      <c r="BA259" s="25">
        <v>3282.33</v>
      </c>
      <c r="BB259" s="30">
        <v>0.37940000000000002</v>
      </c>
      <c r="BC259" s="25">
        <v>708.01</v>
      </c>
      <c r="BD259" s="30">
        <v>8.1799999999999998E-2</v>
      </c>
      <c r="BE259" s="25">
        <v>8651.67</v>
      </c>
      <c r="BF259" s="25">
        <v>3784.31</v>
      </c>
      <c r="BG259" s="30">
        <v>1.1967000000000001</v>
      </c>
      <c r="BH259" s="30">
        <v>0.57669999999999999</v>
      </c>
      <c r="BI259" s="30">
        <v>0.21149999999999999</v>
      </c>
      <c r="BJ259" s="30">
        <v>0.1618</v>
      </c>
      <c r="BK259" s="30">
        <v>3.4299999999999997E-2</v>
      </c>
      <c r="BL259" s="30">
        <v>1.5800000000000002E-2</v>
      </c>
    </row>
    <row r="260" spans="1:64" ht="15" x14ac:dyDescent="0.25">
      <c r="A260" s="28" t="s">
        <v>523</v>
      </c>
      <c r="B260" s="28">
        <v>49346</v>
      </c>
      <c r="C260" s="28">
        <v>39</v>
      </c>
      <c r="D260" s="29">
        <v>15.76</v>
      </c>
      <c r="E260" s="29">
        <v>614.48</v>
      </c>
      <c r="F260" s="29">
        <v>609</v>
      </c>
      <c r="G260" s="30">
        <v>0</v>
      </c>
      <c r="H260" s="30">
        <v>0</v>
      </c>
      <c r="I260" s="30">
        <v>0</v>
      </c>
      <c r="J260" s="30">
        <v>0</v>
      </c>
      <c r="K260" s="30">
        <v>1.6000000000000001E-3</v>
      </c>
      <c r="L260" s="30">
        <v>0.99680000000000002</v>
      </c>
      <c r="M260" s="30">
        <v>1.6000000000000001E-3</v>
      </c>
      <c r="N260" s="30">
        <v>0.1182</v>
      </c>
      <c r="O260" s="30">
        <v>0</v>
      </c>
      <c r="P260" s="30">
        <v>0.1027</v>
      </c>
      <c r="Q260" s="29">
        <v>35.25</v>
      </c>
      <c r="R260" s="25">
        <v>51117.73</v>
      </c>
      <c r="S260" s="30">
        <v>0.15</v>
      </c>
      <c r="T260" s="30">
        <v>0.05</v>
      </c>
      <c r="U260" s="30">
        <v>0.8</v>
      </c>
      <c r="V260" s="26">
        <v>16.170000000000002</v>
      </c>
      <c r="W260" s="29">
        <v>5.2</v>
      </c>
      <c r="X260" s="25">
        <v>75127.5</v>
      </c>
      <c r="Y260" s="26">
        <v>115.86</v>
      </c>
      <c r="Z260" s="25">
        <v>116460.44</v>
      </c>
      <c r="AA260" s="30">
        <v>0.82579999999999998</v>
      </c>
      <c r="AB260" s="30">
        <v>0.13159999999999999</v>
      </c>
      <c r="AC260" s="30">
        <v>4.1099999999999998E-2</v>
      </c>
      <c r="AD260" s="30">
        <v>1.5E-3</v>
      </c>
      <c r="AE260" s="30">
        <v>0.17419999999999999</v>
      </c>
      <c r="AF260" s="25">
        <v>116.46</v>
      </c>
      <c r="AG260" s="25">
        <v>2686.08</v>
      </c>
      <c r="AH260" s="25">
        <v>362.05</v>
      </c>
      <c r="AI260" s="25">
        <v>118562.19</v>
      </c>
      <c r="AJ260" s="28">
        <v>280</v>
      </c>
      <c r="AK260" s="33">
        <v>40164</v>
      </c>
      <c r="AL260" s="33">
        <v>64213</v>
      </c>
      <c r="AM260" s="26">
        <v>31.7</v>
      </c>
      <c r="AN260" s="26">
        <v>22.62</v>
      </c>
      <c r="AO260" s="26">
        <v>23.06</v>
      </c>
      <c r="AP260" s="26">
        <v>4.7</v>
      </c>
      <c r="AQ260" s="25">
        <v>1951.16</v>
      </c>
      <c r="AR260" s="27">
        <v>0.8619</v>
      </c>
      <c r="AS260" s="25">
        <v>1356.76</v>
      </c>
      <c r="AT260" s="25">
        <v>1182.58</v>
      </c>
      <c r="AU260" s="25">
        <v>5317.43</v>
      </c>
      <c r="AV260" s="25">
        <v>1120.69</v>
      </c>
      <c r="AW260" s="25">
        <v>73.87</v>
      </c>
      <c r="AX260" s="25">
        <v>9051.33</v>
      </c>
      <c r="AY260" s="25">
        <v>4533.72</v>
      </c>
      <c r="AZ260" s="30">
        <v>0.47839999999999999</v>
      </c>
      <c r="BA260" s="25">
        <v>4672.25</v>
      </c>
      <c r="BB260" s="30">
        <v>0.49299999999999999</v>
      </c>
      <c r="BC260" s="25">
        <v>270.37</v>
      </c>
      <c r="BD260" s="30">
        <v>2.8500000000000001E-2</v>
      </c>
      <c r="BE260" s="25">
        <v>9476.34</v>
      </c>
      <c r="BF260" s="25">
        <v>4352.6400000000003</v>
      </c>
      <c r="BG260" s="30">
        <v>0.77880000000000005</v>
      </c>
      <c r="BH260" s="30">
        <v>0.61799999999999999</v>
      </c>
      <c r="BI260" s="30">
        <v>0.22520000000000001</v>
      </c>
      <c r="BJ260" s="30">
        <v>0.1011</v>
      </c>
      <c r="BK260" s="30">
        <v>3.3599999999999998E-2</v>
      </c>
      <c r="BL260" s="30">
        <v>2.2100000000000002E-2</v>
      </c>
    </row>
    <row r="261" spans="1:64" ht="15" x14ac:dyDescent="0.25">
      <c r="A261" s="28" t="s">
        <v>524</v>
      </c>
      <c r="B261" s="28">
        <v>47191</v>
      </c>
      <c r="C261" s="28">
        <v>55</v>
      </c>
      <c r="D261" s="29">
        <v>57.2</v>
      </c>
      <c r="E261" s="29">
        <v>3145.8</v>
      </c>
      <c r="F261" s="29">
        <v>3141</v>
      </c>
      <c r="G261" s="30">
        <v>9.4000000000000004E-3</v>
      </c>
      <c r="H261" s="30">
        <v>2.9999999999999997E-4</v>
      </c>
      <c r="I261" s="30">
        <v>3.9E-2</v>
      </c>
      <c r="J261" s="30">
        <v>0</v>
      </c>
      <c r="K261" s="30">
        <v>6.7999999999999996E-3</v>
      </c>
      <c r="L261" s="30">
        <v>0.92149999999999999</v>
      </c>
      <c r="M261" s="30">
        <v>2.3E-2</v>
      </c>
      <c r="N261" s="30">
        <v>0.1168</v>
      </c>
      <c r="O261" s="30">
        <v>3.2000000000000002E-3</v>
      </c>
      <c r="P261" s="30">
        <v>7.0400000000000004E-2</v>
      </c>
      <c r="Q261" s="29">
        <v>152.99</v>
      </c>
      <c r="R261" s="25">
        <v>65087.8</v>
      </c>
      <c r="S261" s="30">
        <v>0.15529999999999999</v>
      </c>
      <c r="T261" s="30">
        <v>0.21360000000000001</v>
      </c>
      <c r="U261" s="30">
        <v>0.63109999999999999</v>
      </c>
      <c r="V261" s="26">
        <v>18.11</v>
      </c>
      <c r="W261" s="29">
        <v>16</v>
      </c>
      <c r="X261" s="25">
        <v>89170.38</v>
      </c>
      <c r="Y261" s="26">
        <v>195.55</v>
      </c>
      <c r="Z261" s="25">
        <v>248617.8</v>
      </c>
      <c r="AA261" s="30">
        <v>0.84599999999999997</v>
      </c>
      <c r="AB261" s="30">
        <v>0.14019999999999999</v>
      </c>
      <c r="AC261" s="30">
        <v>1.3100000000000001E-2</v>
      </c>
      <c r="AD261" s="30">
        <v>6.9999999999999999E-4</v>
      </c>
      <c r="AE261" s="30">
        <v>0.154</v>
      </c>
      <c r="AF261" s="25">
        <v>248.62</v>
      </c>
      <c r="AG261" s="25">
        <v>9167.4</v>
      </c>
      <c r="AH261" s="25">
        <v>1083.02</v>
      </c>
      <c r="AI261" s="25">
        <v>261315.78</v>
      </c>
      <c r="AJ261" s="28">
        <v>589</v>
      </c>
      <c r="AK261" s="33">
        <v>51290</v>
      </c>
      <c r="AL261" s="33">
        <v>100215</v>
      </c>
      <c r="AM261" s="26">
        <v>83.49</v>
      </c>
      <c r="AN261" s="26">
        <v>35.450000000000003</v>
      </c>
      <c r="AO261" s="26">
        <v>40.869999999999997</v>
      </c>
      <c r="AP261" s="26">
        <v>4.5</v>
      </c>
      <c r="AQ261" s="25">
        <v>0</v>
      </c>
      <c r="AR261" s="27">
        <v>0.71560000000000001</v>
      </c>
      <c r="AS261" s="25">
        <v>1227.5899999999999</v>
      </c>
      <c r="AT261" s="25">
        <v>2107.41</v>
      </c>
      <c r="AU261" s="25">
        <v>6198.81</v>
      </c>
      <c r="AV261" s="25">
        <v>1242.93</v>
      </c>
      <c r="AW261" s="25">
        <v>515.42999999999995</v>
      </c>
      <c r="AX261" s="25">
        <v>11292.17</v>
      </c>
      <c r="AY261" s="25">
        <v>3391.1</v>
      </c>
      <c r="AZ261" s="30">
        <v>0.28839999999999999</v>
      </c>
      <c r="BA261" s="25">
        <v>8000.1</v>
      </c>
      <c r="BB261" s="30">
        <v>0.68049999999999999</v>
      </c>
      <c r="BC261" s="25">
        <v>365.38</v>
      </c>
      <c r="BD261" s="30">
        <v>3.1099999999999999E-2</v>
      </c>
      <c r="BE261" s="25">
        <v>11756.58</v>
      </c>
      <c r="BF261" s="25">
        <v>1109.08</v>
      </c>
      <c r="BG261" s="30">
        <v>0.1094</v>
      </c>
      <c r="BH261" s="30">
        <v>0.61070000000000002</v>
      </c>
      <c r="BI261" s="30">
        <v>0.2195</v>
      </c>
      <c r="BJ261" s="30">
        <v>0.1135</v>
      </c>
      <c r="BK261" s="30">
        <v>2.76E-2</v>
      </c>
      <c r="BL261" s="30">
        <v>2.87E-2</v>
      </c>
    </row>
    <row r="262" spans="1:64" ht="15" x14ac:dyDescent="0.25">
      <c r="A262" s="28" t="s">
        <v>525</v>
      </c>
      <c r="B262" s="28">
        <v>44164</v>
      </c>
      <c r="C262" s="28">
        <v>22</v>
      </c>
      <c r="D262" s="29">
        <v>147.01</v>
      </c>
      <c r="E262" s="29">
        <v>3234.14</v>
      </c>
      <c r="F262" s="29">
        <v>3417</v>
      </c>
      <c r="G262" s="30">
        <v>1.6899999999999998E-2</v>
      </c>
      <c r="H262" s="30">
        <v>5.9999999999999995E-4</v>
      </c>
      <c r="I262" s="30">
        <v>0.1147</v>
      </c>
      <c r="J262" s="30">
        <v>2.3E-3</v>
      </c>
      <c r="K262" s="30">
        <v>2.6800000000000001E-2</v>
      </c>
      <c r="L262" s="30">
        <v>0.73360000000000003</v>
      </c>
      <c r="M262" s="30">
        <v>0.1051</v>
      </c>
      <c r="N262" s="30">
        <v>0.4173</v>
      </c>
      <c r="O262" s="30">
        <v>4.4000000000000003E-3</v>
      </c>
      <c r="P262" s="30">
        <v>0.12959999999999999</v>
      </c>
      <c r="Q262" s="29">
        <v>184.98</v>
      </c>
      <c r="R262" s="25">
        <v>64423.66</v>
      </c>
      <c r="S262" s="30">
        <v>0.2215</v>
      </c>
      <c r="T262" s="30">
        <v>0.1903</v>
      </c>
      <c r="U262" s="30">
        <v>0.58819999999999995</v>
      </c>
      <c r="V262" s="26">
        <v>15.36</v>
      </c>
      <c r="W262" s="29">
        <v>34.799999999999997</v>
      </c>
      <c r="X262" s="25">
        <v>65916.47</v>
      </c>
      <c r="Y262" s="26">
        <v>92.94</v>
      </c>
      <c r="Z262" s="25">
        <v>151970.78</v>
      </c>
      <c r="AA262" s="30">
        <v>0.73070000000000002</v>
      </c>
      <c r="AB262" s="30">
        <v>0.2492</v>
      </c>
      <c r="AC262" s="30">
        <v>1.8700000000000001E-2</v>
      </c>
      <c r="AD262" s="30">
        <v>1.4E-3</v>
      </c>
      <c r="AE262" s="30">
        <v>0.26979999999999998</v>
      </c>
      <c r="AF262" s="25">
        <v>151.97</v>
      </c>
      <c r="AG262" s="25">
        <v>6964.56</v>
      </c>
      <c r="AH262" s="25">
        <v>772.88</v>
      </c>
      <c r="AI262" s="25">
        <v>149239.79</v>
      </c>
      <c r="AJ262" s="28">
        <v>411</v>
      </c>
      <c r="AK262" s="33">
        <v>26534</v>
      </c>
      <c r="AL262" s="33">
        <v>43511</v>
      </c>
      <c r="AM262" s="26">
        <v>97.4</v>
      </c>
      <c r="AN262" s="26">
        <v>41.95</v>
      </c>
      <c r="AO262" s="26">
        <v>53.05</v>
      </c>
      <c r="AP262" s="26">
        <v>3.8</v>
      </c>
      <c r="AQ262" s="25">
        <v>0</v>
      </c>
      <c r="AR262" s="27">
        <v>1.4575</v>
      </c>
      <c r="AS262" s="25">
        <v>1439.77</v>
      </c>
      <c r="AT262" s="25">
        <v>1906.67</v>
      </c>
      <c r="AU262" s="25">
        <v>7698.4</v>
      </c>
      <c r="AV262" s="25">
        <v>1324.97</v>
      </c>
      <c r="AW262" s="25">
        <v>457.98</v>
      </c>
      <c r="AX262" s="25">
        <v>12827.79</v>
      </c>
      <c r="AY262" s="25">
        <v>5173.0600000000004</v>
      </c>
      <c r="AZ262" s="30">
        <v>0.39150000000000001</v>
      </c>
      <c r="BA262" s="25">
        <v>7025.13</v>
      </c>
      <c r="BB262" s="30">
        <v>0.53169999999999995</v>
      </c>
      <c r="BC262" s="25">
        <v>1014.8</v>
      </c>
      <c r="BD262" s="30">
        <v>7.6799999999999993E-2</v>
      </c>
      <c r="BE262" s="25">
        <v>13212.99</v>
      </c>
      <c r="BF262" s="25">
        <v>4407.97</v>
      </c>
      <c r="BG262" s="30">
        <v>1.0820000000000001</v>
      </c>
      <c r="BH262" s="30">
        <v>0.69769999999999999</v>
      </c>
      <c r="BI262" s="30">
        <v>0.18709999999999999</v>
      </c>
      <c r="BJ262" s="30">
        <v>7.6399999999999996E-2</v>
      </c>
      <c r="BK262" s="30">
        <v>2.3E-2</v>
      </c>
      <c r="BL262" s="30">
        <v>1.5800000000000002E-2</v>
      </c>
    </row>
    <row r="263" spans="1:64" ht="15" x14ac:dyDescent="0.25">
      <c r="A263" s="28" t="s">
        <v>526</v>
      </c>
      <c r="B263" s="28">
        <v>44172</v>
      </c>
      <c r="C263" s="28">
        <v>119</v>
      </c>
      <c r="D263" s="29">
        <v>16.63</v>
      </c>
      <c r="E263" s="29">
        <v>1979.05</v>
      </c>
      <c r="F263" s="29">
        <v>1952</v>
      </c>
      <c r="G263" s="30">
        <v>2E-3</v>
      </c>
      <c r="H263" s="30">
        <v>0</v>
      </c>
      <c r="I263" s="30">
        <v>2.8999999999999998E-3</v>
      </c>
      <c r="J263" s="30">
        <v>0</v>
      </c>
      <c r="K263" s="30">
        <v>1.78E-2</v>
      </c>
      <c r="L263" s="30">
        <v>0.9496</v>
      </c>
      <c r="M263" s="30">
        <v>2.7699999999999999E-2</v>
      </c>
      <c r="N263" s="30">
        <v>0.49280000000000002</v>
      </c>
      <c r="O263" s="30">
        <v>0</v>
      </c>
      <c r="P263" s="30">
        <v>0.1404</v>
      </c>
      <c r="Q263" s="29">
        <v>101.65</v>
      </c>
      <c r="R263" s="25">
        <v>52813.02</v>
      </c>
      <c r="S263" s="30">
        <v>0.16669999999999999</v>
      </c>
      <c r="T263" s="30">
        <v>0.1439</v>
      </c>
      <c r="U263" s="30">
        <v>0.68940000000000001</v>
      </c>
      <c r="V263" s="26">
        <v>15.83</v>
      </c>
      <c r="W263" s="29">
        <v>12.4</v>
      </c>
      <c r="X263" s="25">
        <v>62189.11</v>
      </c>
      <c r="Y263" s="26">
        <v>155.44</v>
      </c>
      <c r="Z263" s="25">
        <v>95475.17</v>
      </c>
      <c r="AA263" s="30">
        <v>0.73050000000000004</v>
      </c>
      <c r="AB263" s="30">
        <v>0.2233</v>
      </c>
      <c r="AC263" s="30">
        <v>4.48E-2</v>
      </c>
      <c r="AD263" s="30">
        <v>1.5E-3</v>
      </c>
      <c r="AE263" s="30">
        <v>0.27</v>
      </c>
      <c r="AF263" s="25">
        <v>95.48</v>
      </c>
      <c r="AG263" s="25">
        <v>2219.4299999999998</v>
      </c>
      <c r="AH263" s="25">
        <v>237.34</v>
      </c>
      <c r="AI263" s="25">
        <v>100070.63</v>
      </c>
      <c r="AJ263" s="28">
        <v>184</v>
      </c>
      <c r="AK263" s="33">
        <v>25840</v>
      </c>
      <c r="AL263" s="33">
        <v>36749</v>
      </c>
      <c r="AM263" s="26">
        <v>36.200000000000003</v>
      </c>
      <c r="AN263" s="26">
        <v>22</v>
      </c>
      <c r="AO263" s="26">
        <v>24.64</v>
      </c>
      <c r="AP263" s="26">
        <v>3.5</v>
      </c>
      <c r="AQ263" s="25">
        <v>857.07</v>
      </c>
      <c r="AR263" s="27">
        <v>1.3744000000000001</v>
      </c>
      <c r="AS263" s="25">
        <v>1063.3</v>
      </c>
      <c r="AT263" s="25">
        <v>1589.1</v>
      </c>
      <c r="AU263" s="25">
        <v>5525.58</v>
      </c>
      <c r="AV263" s="25">
        <v>820.89</v>
      </c>
      <c r="AW263" s="25">
        <v>186.36</v>
      </c>
      <c r="AX263" s="25">
        <v>9185.23</v>
      </c>
      <c r="AY263" s="25">
        <v>5081.0200000000004</v>
      </c>
      <c r="AZ263" s="30">
        <v>0.55310000000000004</v>
      </c>
      <c r="BA263" s="25">
        <v>3162.06</v>
      </c>
      <c r="BB263" s="30">
        <v>0.34420000000000001</v>
      </c>
      <c r="BC263" s="25">
        <v>942.92</v>
      </c>
      <c r="BD263" s="30">
        <v>0.1026</v>
      </c>
      <c r="BE263" s="25">
        <v>9186</v>
      </c>
      <c r="BF263" s="25">
        <v>3884.75</v>
      </c>
      <c r="BG263" s="30">
        <v>1.7721</v>
      </c>
      <c r="BH263" s="30">
        <v>0.56779999999999997</v>
      </c>
      <c r="BI263" s="30">
        <v>0.23530000000000001</v>
      </c>
      <c r="BJ263" s="30">
        <v>0.12559999999999999</v>
      </c>
      <c r="BK263" s="30">
        <v>2.1000000000000001E-2</v>
      </c>
      <c r="BL263" s="30">
        <v>5.0299999999999997E-2</v>
      </c>
    </row>
    <row r="264" spans="1:64" ht="15" x14ac:dyDescent="0.25">
      <c r="A264" s="28" t="s">
        <v>527</v>
      </c>
      <c r="B264" s="28">
        <v>44180</v>
      </c>
      <c r="C264" s="28">
        <v>22</v>
      </c>
      <c r="D264" s="29">
        <v>342.32</v>
      </c>
      <c r="E264" s="29">
        <v>7530.95</v>
      </c>
      <c r="F264" s="29">
        <v>7123</v>
      </c>
      <c r="G264" s="30">
        <v>1.2999999999999999E-2</v>
      </c>
      <c r="H264" s="30">
        <v>6.9999999999999999E-4</v>
      </c>
      <c r="I264" s="30">
        <v>4.2000000000000003E-2</v>
      </c>
      <c r="J264" s="30">
        <v>2.5000000000000001E-3</v>
      </c>
      <c r="K264" s="30">
        <v>2.2800000000000001E-2</v>
      </c>
      <c r="L264" s="30">
        <v>0.87790000000000001</v>
      </c>
      <c r="M264" s="30">
        <v>4.1099999999999998E-2</v>
      </c>
      <c r="N264" s="30">
        <v>0.38579999999999998</v>
      </c>
      <c r="O264" s="30">
        <v>1.5900000000000001E-2</v>
      </c>
      <c r="P264" s="30">
        <v>0.14779999999999999</v>
      </c>
      <c r="Q264" s="29">
        <v>340.39</v>
      </c>
      <c r="R264" s="25">
        <v>67309.78</v>
      </c>
      <c r="S264" s="30">
        <v>0.1163</v>
      </c>
      <c r="T264" s="30">
        <v>0.17349999999999999</v>
      </c>
      <c r="U264" s="30">
        <v>0.71020000000000005</v>
      </c>
      <c r="V264" s="26">
        <v>17.059999999999999</v>
      </c>
      <c r="W264" s="29">
        <v>33</v>
      </c>
      <c r="X264" s="25">
        <v>102477.21</v>
      </c>
      <c r="Y264" s="26">
        <v>228.21</v>
      </c>
      <c r="Z264" s="25">
        <v>182099.3</v>
      </c>
      <c r="AA264" s="30">
        <v>0.68569999999999998</v>
      </c>
      <c r="AB264" s="30">
        <v>0.25530000000000003</v>
      </c>
      <c r="AC264" s="30">
        <v>5.7500000000000002E-2</v>
      </c>
      <c r="AD264" s="30">
        <v>1.4E-3</v>
      </c>
      <c r="AE264" s="30">
        <v>0.3145</v>
      </c>
      <c r="AF264" s="25">
        <v>182.1</v>
      </c>
      <c r="AG264" s="25">
        <v>8150.36</v>
      </c>
      <c r="AH264" s="25">
        <v>933.82</v>
      </c>
      <c r="AI264" s="25">
        <v>195904.9</v>
      </c>
      <c r="AJ264" s="28">
        <v>512</v>
      </c>
      <c r="AK264" s="33">
        <v>32503</v>
      </c>
      <c r="AL264" s="33">
        <v>52602</v>
      </c>
      <c r="AM264" s="26">
        <v>71.5</v>
      </c>
      <c r="AN264" s="26">
        <v>40.68</v>
      </c>
      <c r="AO264" s="26">
        <v>49.57</v>
      </c>
      <c r="AP264" s="26">
        <v>5.8</v>
      </c>
      <c r="AQ264" s="25">
        <v>0</v>
      </c>
      <c r="AR264" s="27">
        <v>0.84240000000000004</v>
      </c>
      <c r="AS264" s="25">
        <v>1150.0999999999999</v>
      </c>
      <c r="AT264" s="25">
        <v>2149.7399999999998</v>
      </c>
      <c r="AU264" s="25">
        <v>6637.76</v>
      </c>
      <c r="AV264" s="25">
        <v>1740.26</v>
      </c>
      <c r="AW264" s="25">
        <v>339.05</v>
      </c>
      <c r="AX264" s="25">
        <v>12016.9</v>
      </c>
      <c r="AY264" s="25">
        <v>3722.61</v>
      </c>
      <c r="AZ264" s="30">
        <v>0.31640000000000001</v>
      </c>
      <c r="BA264" s="25">
        <v>7356.92</v>
      </c>
      <c r="BB264" s="30">
        <v>0.62529999999999997</v>
      </c>
      <c r="BC264" s="25">
        <v>686.21</v>
      </c>
      <c r="BD264" s="30">
        <v>5.8299999999999998E-2</v>
      </c>
      <c r="BE264" s="25">
        <v>11765.73</v>
      </c>
      <c r="BF264" s="25">
        <v>1314.42</v>
      </c>
      <c r="BG264" s="30">
        <v>0.2253</v>
      </c>
      <c r="BH264" s="30">
        <v>0.63519999999999999</v>
      </c>
      <c r="BI264" s="30">
        <v>0.22270000000000001</v>
      </c>
      <c r="BJ264" s="30">
        <v>9.9000000000000005E-2</v>
      </c>
      <c r="BK264" s="30">
        <v>2.81E-2</v>
      </c>
      <c r="BL264" s="30">
        <v>1.4999999999999999E-2</v>
      </c>
    </row>
    <row r="265" spans="1:64" ht="15" x14ac:dyDescent="0.25">
      <c r="A265" s="28" t="s">
        <v>528</v>
      </c>
      <c r="B265" s="28">
        <v>48165</v>
      </c>
      <c r="C265" s="28">
        <v>63</v>
      </c>
      <c r="D265" s="29">
        <v>26.68</v>
      </c>
      <c r="E265" s="29">
        <v>1681.14</v>
      </c>
      <c r="F265" s="29">
        <v>1610</v>
      </c>
      <c r="G265" s="30">
        <v>4.1999999999999997E-3</v>
      </c>
      <c r="H265" s="30">
        <v>0</v>
      </c>
      <c r="I265" s="30">
        <v>6.0000000000000001E-3</v>
      </c>
      <c r="J265" s="30">
        <v>2.7000000000000001E-3</v>
      </c>
      <c r="K265" s="30">
        <v>1.37E-2</v>
      </c>
      <c r="L265" s="30">
        <v>0.95440000000000003</v>
      </c>
      <c r="M265" s="30">
        <v>1.9E-2</v>
      </c>
      <c r="N265" s="30">
        <v>0.24970000000000001</v>
      </c>
      <c r="O265" s="30">
        <v>0</v>
      </c>
      <c r="P265" s="30">
        <v>0.10489999999999999</v>
      </c>
      <c r="Q265" s="29">
        <v>69.150000000000006</v>
      </c>
      <c r="R265" s="25">
        <v>56375.6</v>
      </c>
      <c r="S265" s="30">
        <v>0.4632</v>
      </c>
      <c r="T265" s="30">
        <v>0.1474</v>
      </c>
      <c r="U265" s="30">
        <v>0.38950000000000001</v>
      </c>
      <c r="V265" s="26">
        <v>20.81</v>
      </c>
      <c r="W265" s="29">
        <v>10.16</v>
      </c>
      <c r="X265" s="25">
        <v>72274.539999999994</v>
      </c>
      <c r="Y265" s="26">
        <v>158.85</v>
      </c>
      <c r="Z265" s="25">
        <v>156422.17000000001</v>
      </c>
      <c r="AA265" s="30">
        <v>0.88500000000000001</v>
      </c>
      <c r="AB265" s="30">
        <v>7.2599999999999998E-2</v>
      </c>
      <c r="AC265" s="30">
        <v>4.1099999999999998E-2</v>
      </c>
      <c r="AD265" s="30">
        <v>1.2999999999999999E-3</v>
      </c>
      <c r="AE265" s="30">
        <v>0.1153</v>
      </c>
      <c r="AF265" s="25">
        <v>156.41999999999999</v>
      </c>
      <c r="AG265" s="25">
        <v>3745.13</v>
      </c>
      <c r="AH265" s="25">
        <v>531.77</v>
      </c>
      <c r="AI265" s="25">
        <v>168347.77</v>
      </c>
      <c r="AJ265" s="28">
        <v>474</v>
      </c>
      <c r="AK265" s="33">
        <v>35905</v>
      </c>
      <c r="AL265" s="33">
        <v>48496</v>
      </c>
      <c r="AM265" s="26">
        <v>45.05</v>
      </c>
      <c r="AN265" s="26">
        <v>23</v>
      </c>
      <c r="AO265" s="26">
        <v>23.12</v>
      </c>
      <c r="AP265" s="26">
        <v>4.62</v>
      </c>
      <c r="AQ265" s="25">
        <v>0</v>
      </c>
      <c r="AR265" s="27">
        <v>0.74450000000000005</v>
      </c>
      <c r="AS265" s="25">
        <v>1120.33</v>
      </c>
      <c r="AT265" s="25">
        <v>1517.55</v>
      </c>
      <c r="AU265" s="25">
        <v>5012.97</v>
      </c>
      <c r="AV265" s="25">
        <v>936.06</v>
      </c>
      <c r="AW265" s="25">
        <v>245.36</v>
      </c>
      <c r="AX265" s="25">
        <v>8832.27</v>
      </c>
      <c r="AY265" s="25">
        <v>4449.3500000000004</v>
      </c>
      <c r="AZ265" s="30">
        <v>0.50149999999999995</v>
      </c>
      <c r="BA265" s="25">
        <v>3728.81</v>
      </c>
      <c r="BB265" s="30">
        <v>0.42030000000000001</v>
      </c>
      <c r="BC265" s="25">
        <v>693.83</v>
      </c>
      <c r="BD265" s="30">
        <v>7.8200000000000006E-2</v>
      </c>
      <c r="BE265" s="25">
        <v>8871.99</v>
      </c>
      <c r="BF265" s="25">
        <v>3942.36</v>
      </c>
      <c r="BG265" s="30">
        <v>0.93989999999999996</v>
      </c>
      <c r="BH265" s="30">
        <v>0.61099999999999999</v>
      </c>
      <c r="BI265" s="30">
        <v>0.189</v>
      </c>
      <c r="BJ265" s="30">
        <v>0.13700000000000001</v>
      </c>
      <c r="BK265" s="30">
        <v>4.7600000000000003E-2</v>
      </c>
      <c r="BL265" s="30">
        <v>1.55E-2</v>
      </c>
    </row>
    <row r="266" spans="1:64" ht="15" x14ac:dyDescent="0.25">
      <c r="A266" s="28" t="s">
        <v>529</v>
      </c>
      <c r="B266" s="28">
        <v>50435</v>
      </c>
      <c r="C266" s="28">
        <v>21</v>
      </c>
      <c r="D266" s="29">
        <v>187.76</v>
      </c>
      <c r="E266" s="29">
        <v>3942.88</v>
      </c>
      <c r="F266" s="29">
        <v>3914</v>
      </c>
      <c r="G266" s="30">
        <v>1.9300000000000001E-2</v>
      </c>
      <c r="H266" s="30">
        <v>5.0000000000000001E-4</v>
      </c>
      <c r="I266" s="30">
        <v>1.61E-2</v>
      </c>
      <c r="J266" s="30">
        <v>1.2999999999999999E-3</v>
      </c>
      <c r="K266" s="30">
        <v>4.1700000000000001E-2</v>
      </c>
      <c r="L266" s="30">
        <v>0.89070000000000005</v>
      </c>
      <c r="M266" s="30">
        <v>3.04E-2</v>
      </c>
      <c r="N266" s="30">
        <v>0.17100000000000001</v>
      </c>
      <c r="O266" s="30">
        <v>1.9699999999999999E-2</v>
      </c>
      <c r="P266" s="30">
        <v>0.1208</v>
      </c>
      <c r="Q266" s="29">
        <v>165.42</v>
      </c>
      <c r="R266" s="25">
        <v>62128.5</v>
      </c>
      <c r="S266" s="30">
        <v>0.1603</v>
      </c>
      <c r="T266" s="30">
        <v>0.14119999999999999</v>
      </c>
      <c r="U266" s="30">
        <v>0.69850000000000001</v>
      </c>
      <c r="V266" s="26">
        <v>18.89</v>
      </c>
      <c r="W266" s="29">
        <v>24.78</v>
      </c>
      <c r="X266" s="25">
        <v>71379.86</v>
      </c>
      <c r="Y266" s="26">
        <v>154.72</v>
      </c>
      <c r="Z266" s="25">
        <v>179105.1</v>
      </c>
      <c r="AA266" s="30">
        <v>0.71870000000000001</v>
      </c>
      <c r="AB266" s="30">
        <v>0.2611</v>
      </c>
      <c r="AC266" s="30">
        <v>1.9199999999999998E-2</v>
      </c>
      <c r="AD266" s="30">
        <v>1.1000000000000001E-3</v>
      </c>
      <c r="AE266" s="30">
        <v>0.28129999999999999</v>
      </c>
      <c r="AF266" s="25">
        <v>179.11</v>
      </c>
      <c r="AG266" s="25">
        <v>7104.32</v>
      </c>
      <c r="AH266" s="25">
        <v>744.52</v>
      </c>
      <c r="AI266" s="25">
        <v>218262.39999999999</v>
      </c>
      <c r="AJ266" s="28">
        <v>540</v>
      </c>
      <c r="AK266" s="33">
        <v>41404</v>
      </c>
      <c r="AL266" s="33">
        <v>69113</v>
      </c>
      <c r="AM266" s="26">
        <v>67.03</v>
      </c>
      <c r="AN266" s="26">
        <v>40.28</v>
      </c>
      <c r="AO266" s="26">
        <v>35.869999999999997</v>
      </c>
      <c r="AP266" s="26">
        <v>5.13</v>
      </c>
      <c r="AQ266" s="25">
        <v>0</v>
      </c>
      <c r="AR266" s="27">
        <v>0.61229999999999996</v>
      </c>
      <c r="AS266" s="25">
        <v>1218.1400000000001</v>
      </c>
      <c r="AT266" s="25">
        <v>2101.12</v>
      </c>
      <c r="AU266" s="25">
        <v>5825.72</v>
      </c>
      <c r="AV266" s="25">
        <v>1013.16</v>
      </c>
      <c r="AW266" s="25">
        <v>298.72000000000003</v>
      </c>
      <c r="AX266" s="25">
        <v>10456.870000000001</v>
      </c>
      <c r="AY266" s="25">
        <v>3182.93</v>
      </c>
      <c r="AZ266" s="30">
        <v>0.32150000000000001</v>
      </c>
      <c r="BA266" s="25">
        <v>6238.39</v>
      </c>
      <c r="BB266" s="30">
        <v>0.63019999999999998</v>
      </c>
      <c r="BC266" s="25">
        <v>477.77</v>
      </c>
      <c r="BD266" s="30">
        <v>4.8300000000000003E-2</v>
      </c>
      <c r="BE266" s="25">
        <v>9899.09</v>
      </c>
      <c r="BF266" s="25">
        <v>1535.16</v>
      </c>
      <c r="BG266" s="30">
        <v>0.2034</v>
      </c>
      <c r="BH266" s="30">
        <v>0.57230000000000003</v>
      </c>
      <c r="BI266" s="30">
        <v>0.21940000000000001</v>
      </c>
      <c r="BJ266" s="30">
        <v>0.14829999999999999</v>
      </c>
      <c r="BK266" s="30">
        <v>2.9499999999999998E-2</v>
      </c>
      <c r="BL266" s="30">
        <v>3.0499999999999999E-2</v>
      </c>
    </row>
    <row r="267" spans="1:64" ht="15" x14ac:dyDescent="0.25">
      <c r="A267" s="28" t="s">
        <v>530</v>
      </c>
      <c r="B267" s="28">
        <v>47878</v>
      </c>
      <c r="C267" s="28">
        <v>25</v>
      </c>
      <c r="D267" s="29">
        <v>47.52</v>
      </c>
      <c r="E267" s="29">
        <v>1188</v>
      </c>
      <c r="F267" s="29">
        <v>1172</v>
      </c>
      <c r="G267" s="30">
        <v>4.1999999999999997E-3</v>
      </c>
      <c r="H267" s="30">
        <v>0</v>
      </c>
      <c r="I267" s="30">
        <v>3.3E-3</v>
      </c>
      <c r="J267" s="30">
        <v>1.6999999999999999E-3</v>
      </c>
      <c r="K267" s="30">
        <v>5.8999999999999999E-3</v>
      </c>
      <c r="L267" s="30">
        <v>0.97809999999999997</v>
      </c>
      <c r="M267" s="30">
        <v>6.7999999999999996E-3</v>
      </c>
      <c r="N267" s="30">
        <v>3.5000000000000003E-2</v>
      </c>
      <c r="O267" s="30">
        <v>0</v>
      </c>
      <c r="P267" s="30">
        <v>9.69E-2</v>
      </c>
      <c r="Q267" s="29">
        <v>57.11</v>
      </c>
      <c r="R267" s="25">
        <v>58710.6</v>
      </c>
      <c r="S267" s="30">
        <v>0.36359999999999998</v>
      </c>
      <c r="T267" s="30">
        <v>0.21590000000000001</v>
      </c>
      <c r="U267" s="30">
        <v>0.42049999999999998</v>
      </c>
      <c r="V267" s="26">
        <v>17.739999999999998</v>
      </c>
      <c r="W267" s="29">
        <v>15.44</v>
      </c>
      <c r="X267" s="25">
        <v>71869.69</v>
      </c>
      <c r="Y267" s="26">
        <v>76.400000000000006</v>
      </c>
      <c r="Z267" s="25">
        <v>285656.02</v>
      </c>
      <c r="AA267" s="30">
        <v>0.90159999999999996</v>
      </c>
      <c r="AB267" s="30">
        <v>6.88E-2</v>
      </c>
      <c r="AC267" s="30">
        <v>2.76E-2</v>
      </c>
      <c r="AD267" s="30">
        <v>2E-3</v>
      </c>
      <c r="AE267" s="30">
        <v>9.8900000000000002E-2</v>
      </c>
      <c r="AF267" s="25">
        <v>285.66000000000003</v>
      </c>
      <c r="AG267" s="25">
        <v>9921.7999999999993</v>
      </c>
      <c r="AH267" s="25">
        <v>1269.1300000000001</v>
      </c>
      <c r="AI267" s="25">
        <v>310251.67</v>
      </c>
      <c r="AJ267" s="28">
        <v>598</v>
      </c>
      <c r="AK267" s="33">
        <v>41436</v>
      </c>
      <c r="AL267" s="33">
        <v>92044</v>
      </c>
      <c r="AM267" s="26">
        <v>69.180000000000007</v>
      </c>
      <c r="AN267" s="26">
        <v>33.770000000000003</v>
      </c>
      <c r="AO267" s="26">
        <v>32.479999999999997</v>
      </c>
      <c r="AP267" s="26">
        <v>4.8</v>
      </c>
      <c r="AQ267" s="25">
        <v>0</v>
      </c>
      <c r="AR267" s="27">
        <v>0.93630000000000002</v>
      </c>
      <c r="AS267" s="25">
        <v>1661.54</v>
      </c>
      <c r="AT267" s="25">
        <v>2379.88</v>
      </c>
      <c r="AU267" s="25">
        <v>6387.47</v>
      </c>
      <c r="AV267" s="25">
        <v>1706.5</v>
      </c>
      <c r="AW267" s="25">
        <v>167.48</v>
      </c>
      <c r="AX267" s="25">
        <v>12302.86</v>
      </c>
      <c r="AY267" s="25">
        <v>2191.89</v>
      </c>
      <c r="AZ267" s="30">
        <v>0.1966</v>
      </c>
      <c r="BA267" s="25">
        <v>8609.0300000000007</v>
      </c>
      <c r="BB267" s="30">
        <v>0.7722</v>
      </c>
      <c r="BC267" s="25">
        <v>347.81</v>
      </c>
      <c r="BD267" s="30">
        <v>3.1199999999999999E-2</v>
      </c>
      <c r="BE267" s="25">
        <v>11148.73</v>
      </c>
      <c r="BF267" s="25">
        <v>780.91</v>
      </c>
      <c r="BG267" s="30">
        <v>6.9699999999999998E-2</v>
      </c>
      <c r="BH267" s="30">
        <v>0.58430000000000004</v>
      </c>
      <c r="BI267" s="30">
        <v>0.20830000000000001</v>
      </c>
      <c r="BJ267" s="30">
        <v>0.15090000000000001</v>
      </c>
      <c r="BK267" s="30">
        <v>3.78E-2</v>
      </c>
      <c r="BL267" s="30">
        <v>1.8800000000000001E-2</v>
      </c>
    </row>
    <row r="268" spans="1:64" ht="15" x14ac:dyDescent="0.25">
      <c r="A268" s="28" t="s">
        <v>531</v>
      </c>
      <c r="B268" s="28">
        <v>50245</v>
      </c>
      <c r="C268" s="28">
        <v>36</v>
      </c>
      <c r="D268" s="29">
        <v>40.42</v>
      </c>
      <c r="E268" s="29">
        <v>1455.06</v>
      </c>
      <c r="F268" s="29">
        <v>1537</v>
      </c>
      <c r="G268" s="30">
        <v>4.4999999999999997E-3</v>
      </c>
      <c r="H268" s="30">
        <v>1.2999999999999999E-3</v>
      </c>
      <c r="I268" s="30">
        <v>5.3199999999999997E-2</v>
      </c>
      <c r="J268" s="30">
        <v>2.0000000000000001E-4</v>
      </c>
      <c r="K268" s="30">
        <v>7.6E-3</v>
      </c>
      <c r="L268" s="30">
        <v>0.90859999999999996</v>
      </c>
      <c r="M268" s="30">
        <v>2.46E-2</v>
      </c>
      <c r="N268" s="30">
        <v>0.52370000000000005</v>
      </c>
      <c r="O268" s="30">
        <v>0</v>
      </c>
      <c r="P268" s="30">
        <v>0.16980000000000001</v>
      </c>
      <c r="Q268" s="29">
        <v>67</v>
      </c>
      <c r="R268" s="25">
        <v>54225.5</v>
      </c>
      <c r="S268" s="30">
        <v>0.17349999999999999</v>
      </c>
      <c r="T268" s="30">
        <v>0.15310000000000001</v>
      </c>
      <c r="U268" s="30">
        <v>0.67349999999999999</v>
      </c>
      <c r="V268" s="26">
        <v>18.690000000000001</v>
      </c>
      <c r="W268" s="29">
        <v>7.19</v>
      </c>
      <c r="X268" s="25">
        <v>71938.09</v>
      </c>
      <c r="Y268" s="26">
        <v>196.38</v>
      </c>
      <c r="Z268" s="25">
        <v>78618.7</v>
      </c>
      <c r="AA268" s="30">
        <v>0.78720000000000001</v>
      </c>
      <c r="AB268" s="30">
        <v>0.14849999999999999</v>
      </c>
      <c r="AC268" s="30">
        <v>6.08E-2</v>
      </c>
      <c r="AD268" s="30">
        <v>3.5000000000000001E-3</v>
      </c>
      <c r="AE268" s="30">
        <v>0.21390000000000001</v>
      </c>
      <c r="AF268" s="25">
        <v>78.62</v>
      </c>
      <c r="AG268" s="25">
        <v>2096.11</v>
      </c>
      <c r="AH268" s="25">
        <v>326.79000000000002</v>
      </c>
      <c r="AI268" s="25">
        <v>82530.75</v>
      </c>
      <c r="AJ268" s="28">
        <v>79</v>
      </c>
      <c r="AK268" s="33">
        <v>26381</v>
      </c>
      <c r="AL268" s="33">
        <v>34881</v>
      </c>
      <c r="AM268" s="26">
        <v>49.7</v>
      </c>
      <c r="AN268" s="26">
        <v>22.91</v>
      </c>
      <c r="AO268" s="26">
        <v>36.590000000000003</v>
      </c>
      <c r="AP268" s="26">
        <v>4.8</v>
      </c>
      <c r="AQ268" s="25">
        <v>0</v>
      </c>
      <c r="AR268" s="27">
        <v>0.76060000000000005</v>
      </c>
      <c r="AS268" s="25">
        <v>994.02</v>
      </c>
      <c r="AT268" s="25">
        <v>1700.57</v>
      </c>
      <c r="AU268" s="25">
        <v>5034.13</v>
      </c>
      <c r="AV268" s="25">
        <v>747.73</v>
      </c>
      <c r="AW268" s="25">
        <v>43.64</v>
      </c>
      <c r="AX268" s="25">
        <v>8520.09</v>
      </c>
      <c r="AY268" s="25">
        <v>5029.9799999999996</v>
      </c>
      <c r="AZ268" s="30">
        <v>0.59099999999999997</v>
      </c>
      <c r="BA268" s="25">
        <v>2475.3000000000002</v>
      </c>
      <c r="BB268" s="30">
        <v>0.29089999999999999</v>
      </c>
      <c r="BC268" s="25">
        <v>1005.19</v>
      </c>
      <c r="BD268" s="30">
        <v>0.1181</v>
      </c>
      <c r="BE268" s="25">
        <v>8510.4599999999991</v>
      </c>
      <c r="BF268" s="25">
        <v>5264.69</v>
      </c>
      <c r="BG268" s="30">
        <v>3.0556999999999999</v>
      </c>
      <c r="BH268" s="30">
        <v>0.54120000000000001</v>
      </c>
      <c r="BI268" s="30">
        <v>0.2011</v>
      </c>
      <c r="BJ268" s="30">
        <v>0.14410000000000001</v>
      </c>
      <c r="BK268" s="30">
        <v>4.2500000000000003E-2</v>
      </c>
      <c r="BL268" s="30">
        <v>7.1199999999999999E-2</v>
      </c>
    </row>
    <row r="269" spans="1:64" ht="15" x14ac:dyDescent="0.25">
      <c r="A269" s="28" t="s">
        <v>532</v>
      </c>
      <c r="B269" s="28">
        <v>49866</v>
      </c>
      <c r="C269" s="28">
        <v>27</v>
      </c>
      <c r="D269" s="29">
        <v>137.44999999999999</v>
      </c>
      <c r="E269" s="29">
        <v>3711.21</v>
      </c>
      <c r="F269" s="29">
        <v>3587</v>
      </c>
      <c r="G269" s="30">
        <v>3.0999999999999999E-3</v>
      </c>
      <c r="H269" s="30">
        <v>5.9999999999999995E-4</v>
      </c>
      <c r="I269" s="30">
        <v>4.7000000000000002E-3</v>
      </c>
      <c r="J269" s="30">
        <v>1.1000000000000001E-3</v>
      </c>
      <c r="K269" s="30">
        <v>1.41E-2</v>
      </c>
      <c r="L269" s="30">
        <v>0.95620000000000005</v>
      </c>
      <c r="M269" s="30">
        <v>2.0199999999999999E-2</v>
      </c>
      <c r="N269" s="30">
        <v>0.19070000000000001</v>
      </c>
      <c r="O269" s="30">
        <v>7.0000000000000001E-3</v>
      </c>
      <c r="P269" s="30">
        <v>0.1074</v>
      </c>
      <c r="Q269" s="29">
        <v>154.41999999999999</v>
      </c>
      <c r="R269" s="25">
        <v>53857.15</v>
      </c>
      <c r="S269" s="30">
        <v>0.42059999999999997</v>
      </c>
      <c r="T269" s="30">
        <v>0.18690000000000001</v>
      </c>
      <c r="U269" s="30">
        <v>0.39250000000000002</v>
      </c>
      <c r="V269" s="26">
        <v>19.59</v>
      </c>
      <c r="W269" s="29">
        <v>23</v>
      </c>
      <c r="X269" s="25">
        <v>72055.570000000007</v>
      </c>
      <c r="Y269" s="26">
        <v>161.36000000000001</v>
      </c>
      <c r="Z269" s="25">
        <v>112082.5</v>
      </c>
      <c r="AA269" s="30">
        <v>0.87380000000000002</v>
      </c>
      <c r="AB269" s="30">
        <v>0.1135</v>
      </c>
      <c r="AC269" s="30">
        <v>1.1900000000000001E-2</v>
      </c>
      <c r="AD269" s="30">
        <v>8.9999999999999998E-4</v>
      </c>
      <c r="AE269" s="30">
        <v>0.1263</v>
      </c>
      <c r="AF269" s="25">
        <v>112.08</v>
      </c>
      <c r="AG269" s="25">
        <v>3895.17</v>
      </c>
      <c r="AH269" s="25">
        <v>576.04</v>
      </c>
      <c r="AI269" s="25">
        <v>123916.75</v>
      </c>
      <c r="AJ269" s="28">
        <v>310</v>
      </c>
      <c r="AK269" s="33">
        <v>37687</v>
      </c>
      <c r="AL269" s="33">
        <v>54941</v>
      </c>
      <c r="AM269" s="26">
        <v>66.599999999999994</v>
      </c>
      <c r="AN269" s="26">
        <v>33.99</v>
      </c>
      <c r="AO269" s="26">
        <v>37.04</v>
      </c>
      <c r="AP269" s="26">
        <v>5.8</v>
      </c>
      <c r="AQ269" s="25">
        <v>0</v>
      </c>
      <c r="AR269" s="27">
        <v>0.81830000000000003</v>
      </c>
      <c r="AS269" s="25">
        <v>1100.43</v>
      </c>
      <c r="AT269" s="25">
        <v>1820.28</v>
      </c>
      <c r="AU269" s="25">
        <v>4931.71</v>
      </c>
      <c r="AV269" s="25">
        <v>853.38</v>
      </c>
      <c r="AW269" s="25">
        <v>67.459999999999994</v>
      </c>
      <c r="AX269" s="25">
        <v>8773.26</v>
      </c>
      <c r="AY269" s="25">
        <v>4314.7299999999996</v>
      </c>
      <c r="AZ269" s="30">
        <v>0.51549999999999996</v>
      </c>
      <c r="BA269" s="25">
        <v>3550.88</v>
      </c>
      <c r="BB269" s="30">
        <v>0.42430000000000001</v>
      </c>
      <c r="BC269" s="25">
        <v>503.65</v>
      </c>
      <c r="BD269" s="30">
        <v>6.0199999999999997E-2</v>
      </c>
      <c r="BE269" s="25">
        <v>8369.26</v>
      </c>
      <c r="BF269" s="25">
        <v>3575.86</v>
      </c>
      <c r="BG269" s="30">
        <v>0.88749999999999996</v>
      </c>
      <c r="BH269" s="30">
        <v>0.60389999999999999</v>
      </c>
      <c r="BI269" s="30">
        <v>0.23130000000000001</v>
      </c>
      <c r="BJ269" s="30">
        <v>0.1242</v>
      </c>
      <c r="BK269" s="30">
        <v>2.7699999999999999E-2</v>
      </c>
      <c r="BL269" s="30">
        <v>1.29E-2</v>
      </c>
    </row>
    <row r="270" spans="1:64" ht="15" x14ac:dyDescent="0.25">
      <c r="A270" s="28" t="s">
        <v>533</v>
      </c>
      <c r="B270" s="28">
        <v>50690</v>
      </c>
      <c r="C270" s="28">
        <v>37</v>
      </c>
      <c r="D270" s="29">
        <v>46.65</v>
      </c>
      <c r="E270" s="29">
        <v>1726.05</v>
      </c>
      <c r="F270" s="29">
        <v>1674</v>
      </c>
      <c r="G270" s="30">
        <v>9.5999999999999992E-3</v>
      </c>
      <c r="H270" s="30">
        <v>5.9999999999999995E-4</v>
      </c>
      <c r="I270" s="30">
        <v>1.89E-2</v>
      </c>
      <c r="J270" s="30">
        <v>5.9999999999999995E-4</v>
      </c>
      <c r="K270" s="30">
        <v>9.7600000000000006E-2</v>
      </c>
      <c r="L270" s="30">
        <v>0.84109999999999996</v>
      </c>
      <c r="M270" s="30">
        <v>3.1600000000000003E-2</v>
      </c>
      <c r="N270" s="30">
        <v>0.38750000000000001</v>
      </c>
      <c r="O270" s="30">
        <v>1.37E-2</v>
      </c>
      <c r="P270" s="30">
        <v>0.11360000000000001</v>
      </c>
      <c r="Q270" s="29">
        <v>74.150000000000006</v>
      </c>
      <c r="R270" s="25">
        <v>51520.29</v>
      </c>
      <c r="S270" s="30">
        <v>0.25</v>
      </c>
      <c r="T270" s="30">
        <v>0.30830000000000002</v>
      </c>
      <c r="U270" s="30">
        <v>0.44169999999999998</v>
      </c>
      <c r="V270" s="26">
        <v>17.53</v>
      </c>
      <c r="W270" s="29">
        <v>9</v>
      </c>
      <c r="X270" s="25">
        <v>77639.56</v>
      </c>
      <c r="Y270" s="26">
        <v>179.74</v>
      </c>
      <c r="Z270" s="25">
        <v>137677.25</v>
      </c>
      <c r="AA270" s="30">
        <v>0.70440000000000003</v>
      </c>
      <c r="AB270" s="30">
        <v>0.24640000000000001</v>
      </c>
      <c r="AC270" s="30">
        <v>4.7500000000000001E-2</v>
      </c>
      <c r="AD270" s="30">
        <v>1.8E-3</v>
      </c>
      <c r="AE270" s="30">
        <v>0.30830000000000002</v>
      </c>
      <c r="AF270" s="25">
        <v>137.68</v>
      </c>
      <c r="AG270" s="25">
        <v>4293.55</v>
      </c>
      <c r="AH270" s="25">
        <v>492.57</v>
      </c>
      <c r="AI270" s="25">
        <v>159044.68</v>
      </c>
      <c r="AJ270" s="28">
        <v>444</v>
      </c>
      <c r="AK270" s="33">
        <v>32389</v>
      </c>
      <c r="AL270" s="33">
        <v>45116</v>
      </c>
      <c r="AM270" s="26">
        <v>53.01</v>
      </c>
      <c r="AN270" s="26">
        <v>28.95</v>
      </c>
      <c r="AO270" s="26">
        <v>33.200000000000003</v>
      </c>
      <c r="AP270" s="26">
        <v>4.7</v>
      </c>
      <c r="AQ270" s="25">
        <v>0</v>
      </c>
      <c r="AR270" s="27">
        <v>0.80620000000000003</v>
      </c>
      <c r="AS270" s="25">
        <v>1589.21</v>
      </c>
      <c r="AT270" s="25">
        <v>1665.45</v>
      </c>
      <c r="AU270" s="25">
        <v>4736.12</v>
      </c>
      <c r="AV270" s="25">
        <v>938.09</v>
      </c>
      <c r="AW270" s="25">
        <v>164.98</v>
      </c>
      <c r="AX270" s="25">
        <v>9093.85</v>
      </c>
      <c r="AY270" s="25">
        <v>3657.78</v>
      </c>
      <c r="AZ270" s="30">
        <v>0.43559999999999999</v>
      </c>
      <c r="BA270" s="25">
        <v>4064.99</v>
      </c>
      <c r="BB270" s="30">
        <v>0.48409999999999997</v>
      </c>
      <c r="BC270" s="25">
        <v>674.94</v>
      </c>
      <c r="BD270" s="30">
        <v>8.0399999999999999E-2</v>
      </c>
      <c r="BE270" s="25">
        <v>8397.7000000000007</v>
      </c>
      <c r="BF270" s="25">
        <v>1497.56</v>
      </c>
      <c r="BG270" s="30">
        <v>0.40150000000000002</v>
      </c>
      <c r="BH270" s="30">
        <v>0.55479999999999996</v>
      </c>
      <c r="BI270" s="30">
        <v>0.2087</v>
      </c>
      <c r="BJ270" s="30">
        <v>0.183</v>
      </c>
      <c r="BK270" s="30">
        <v>3.9800000000000002E-2</v>
      </c>
      <c r="BL270" s="30">
        <v>1.38E-2</v>
      </c>
    </row>
    <row r="271" spans="1:64" ht="15" x14ac:dyDescent="0.25">
      <c r="A271" s="28" t="s">
        <v>534</v>
      </c>
      <c r="B271" s="28">
        <v>50187</v>
      </c>
      <c r="C271" s="28">
        <v>28</v>
      </c>
      <c r="D271" s="29">
        <v>69.38</v>
      </c>
      <c r="E271" s="29">
        <v>1942.59</v>
      </c>
      <c r="F271" s="29">
        <v>1905</v>
      </c>
      <c r="G271" s="30">
        <v>1.0500000000000001E-2</v>
      </c>
      <c r="H271" s="30">
        <v>0</v>
      </c>
      <c r="I271" s="30">
        <v>8.8000000000000005E-3</v>
      </c>
      <c r="J271" s="30">
        <v>2.7000000000000001E-3</v>
      </c>
      <c r="K271" s="30">
        <v>7.1000000000000004E-3</v>
      </c>
      <c r="L271" s="30">
        <v>0.94699999999999995</v>
      </c>
      <c r="M271" s="30">
        <v>2.3900000000000001E-2</v>
      </c>
      <c r="N271" s="30">
        <v>0.25829999999999997</v>
      </c>
      <c r="O271" s="30">
        <v>0</v>
      </c>
      <c r="P271" s="30">
        <v>0.121</v>
      </c>
      <c r="Q271" s="29">
        <v>88.89</v>
      </c>
      <c r="R271" s="25">
        <v>51423.17</v>
      </c>
      <c r="S271" s="30">
        <v>0.1293</v>
      </c>
      <c r="T271" s="30">
        <v>0.1983</v>
      </c>
      <c r="U271" s="30">
        <v>0.6724</v>
      </c>
      <c r="V271" s="26">
        <v>20.07</v>
      </c>
      <c r="W271" s="29">
        <v>7.25</v>
      </c>
      <c r="X271" s="25">
        <v>76243</v>
      </c>
      <c r="Y271" s="26">
        <v>260.70999999999998</v>
      </c>
      <c r="Z271" s="25">
        <v>144331.37</v>
      </c>
      <c r="AA271" s="30">
        <v>0.78159999999999996</v>
      </c>
      <c r="AB271" s="30">
        <v>0.1938</v>
      </c>
      <c r="AC271" s="30">
        <v>2.3699999999999999E-2</v>
      </c>
      <c r="AD271" s="30">
        <v>8.9999999999999998E-4</v>
      </c>
      <c r="AE271" s="30">
        <v>0.219</v>
      </c>
      <c r="AF271" s="25">
        <v>144.33000000000001</v>
      </c>
      <c r="AG271" s="25">
        <v>4606.13</v>
      </c>
      <c r="AH271" s="25">
        <v>550.32000000000005</v>
      </c>
      <c r="AI271" s="25">
        <v>149462.37</v>
      </c>
      <c r="AJ271" s="28">
        <v>412</v>
      </c>
      <c r="AK271" s="33">
        <v>33396</v>
      </c>
      <c r="AL271" s="33">
        <v>49962</v>
      </c>
      <c r="AM271" s="26">
        <v>45.75</v>
      </c>
      <c r="AN271" s="26">
        <v>31.3</v>
      </c>
      <c r="AO271" s="26">
        <v>32.65</v>
      </c>
      <c r="AP271" s="26">
        <v>5.3</v>
      </c>
      <c r="AQ271" s="25">
        <v>0</v>
      </c>
      <c r="AR271" s="27">
        <v>0.69320000000000004</v>
      </c>
      <c r="AS271" s="25">
        <v>839.66</v>
      </c>
      <c r="AT271" s="25">
        <v>1596.67</v>
      </c>
      <c r="AU271" s="25">
        <v>4685.45</v>
      </c>
      <c r="AV271" s="25">
        <v>991.54</v>
      </c>
      <c r="AW271" s="25">
        <v>16.87</v>
      </c>
      <c r="AX271" s="25">
        <v>8130.2</v>
      </c>
      <c r="AY271" s="25">
        <v>4025.44</v>
      </c>
      <c r="AZ271" s="30">
        <v>0.47310000000000002</v>
      </c>
      <c r="BA271" s="25">
        <v>3948.33</v>
      </c>
      <c r="BB271" s="30">
        <v>0.46400000000000002</v>
      </c>
      <c r="BC271" s="25">
        <v>534.87</v>
      </c>
      <c r="BD271" s="30">
        <v>6.2899999999999998E-2</v>
      </c>
      <c r="BE271" s="25">
        <v>8508.64</v>
      </c>
      <c r="BF271" s="25">
        <v>3044.08</v>
      </c>
      <c r="BG271" s="30">
        <v>0.67669999999999997</v>
      </c>
      <c r="BH271" s="30">
        <v>0.59299999999999997</v>
      </c>
      <c r="BI271" s="30">
        <v>0.21079999999999999</v>
      </c>
      <c r="BJ271" s="30">
        <v>0.1434</v>
      </c>
      <c r="BK271" s="30">
        <v>3.9100000000000003E-2</v>
      </c>
      <c r="BL271" s="30">
        <v>1.37E-2</v>
      </c>
    </row>
    <row r="272" spans="1:64" ht="15" x14ac:dyDescent="0.25">
      <c r="A272" s="28" t="s">
        <v>535</v>
      </c>
      <c r="B272" s="28">
        <v>44198</v>
      </c>
      <c r="C272" s="28">
        <v>6</v>
      </c>
      <c r="D272" s="29">
        <v>993.16</v>
      </c>
      <c r="E272" s="29">
        <v>5958.94</v>
      </c>
      <c r="F272" s="29">
        <v>5667</v>
      </c>
      <c r="G272" s="30">
        <v>3.1699999999999999E-2</v>
      </c>
      <c r="H272" s="30">
        <v>2.0000000000000001E-4</v>
      </c>
      <c r="I272" s="30">
        <v>9.6100000000000005E-2</v>
      </c>
      <c r="J272" s="30">
        <v>1.6999999999999999E-3</v>
      </c>
      <c r="K272" s="30">
        <v>5.0900000000000001E-2</v>
      </c>
      <c r="L272" s="30">
        <v>0.75249999999999995</v>
      </c>
      <c r="M272" s="30">
        <v>6.6900000000000001E-2</v>
      </c>
      <c r="N272" s="30">
        <v>0.49320000000000003</v>
      </c>
      <c r="O272" s="30">
        <v>6.8500000000000005E-2</v>
      </c>
      <c r="P272" s="30">
        <v>0.1229</v>
      </c>
      <c r="Q272" s="29">
        <v>249.25</v>
      </c>
      <c r="R272" s="25">
        <v>66950.73</v>
      </c>
      <c r="S272" s="30">
        <v>0.13170000000000001</v>
      </c>
      <c r="T272" s="30">
        <v>0.19020000000000001</v>
      </c>
      <c r="U272" s="30">
        <v>0.67800000000000005</v>
      </c>
      <c r="V272" s="26">
        <v>18</v>
      </c>
      <c r="W272" s="29">
        <v>34.5</v>
      </c>
      <c r="X272" s="25">
        <v>95209.42</v>
      </c>
      <c r="Y272" s="26">
        <v>172.72</v>
      </c>
      <c r="Z272" s="25">
        <v>152328.35999999999</v>
      </c>
      <c r="AA272" s="30">
        <v>0.80179999999999996</v>
      </c>
      <c r="AB272" s="30">
        <v>0.1837</v>
      </c>
      <c r="AC272" s="30">
        <v>1.37E-2</v>
      </c>
      <c r="AD272" s="30">
        <v>8.9999999999999998E-4</v>
      </c>
      <c r="AE272" s="30">
        <v>0.1983</v>
      </c>
      <c r="AF272" s="25">
        <v>152.33000000000001</v>
      </c>
      <c r="AG272" s="25">
        <v>7488.87</v>
      </c>
      <c r="AH272" s="25">
        <v>927.33</v>
      </c>
      <c r="AI272" s="25">
        <v>165564.72</v>
      </c>
      <c r="AJ272" s="28">
        <v>468</v>
      </c>
      <c r="AK272" s="33">
        <v>30130</v>
      </c>
      <c r="AL272" s="33">
        <v>45694</v>
      </c>
      <c r="AM272" s="26">
        <v>104.83</v>
      </c>
      <c r="AN272" s="26">
        <v>45.83</v>
      </c>
      <c r="AO272" s="26">
        <v>59.33</v>
      </c>
      <c r="AP272" s="26">
        <v>5.03</v>
      </c>
      <c r="AQ272" s="25">
        <v>0</v>
      </c>
      <c r="AR272" s="27">
        <v>0.99390000000000001</v>
      </c>
      <c r="AS272" s="25">
        <v>912.69</v>
      </c>
      <c r="AT272" s="25">
        <v>1840.69</v>
      </c>
      <c r="AU272" s="25">
        <v>7775.59</v>
      </c>
      <c r="AV272" s="25">
        <v>1580.1</v>
      </c>
      <c r="AW272" s="25">
        <v>160.19</v>
      </c>
      <c r="AX272" s="25">
        <v>12269.26</v>
      </c>
      <c r="AY272" s="25">
        <v>4085.88</v>
      </c>
      <c r="AZ272" s="30">
        <v>0.33050000000000002</v>
      </c>
      <c r="BA272" s="25">
        <v>7169.52</v>
      </c>
      <c r="BB272" s="30">
        <v>0.57989999999999997</v>
      </c>
      <c r="BC272" s="25">
        <v>1107.29</v>
      </c>
      <c r="BD272" s="30">
        <v>8.9599999999999999E-2</v>
      </c>
      <c r="BE272" s="25">
        <v>12362.69</v>
      </c>
      <c r="BF272" s="25">
        <v>2926.45</v>
      </c>
      <c r="BG272" s="30">
        <v>0.51929999999999998</v>
      </c>
      <c r="BH272" s="30">
        <v>0.61929999999999996</v>
      </c>
      <c r="BI272" s="30">
        <v>0.2041</v>
      </c>
      <c r="BJ272" s="30">
        <v>0.14149999999999999</v>
      </c>
      <c r="BK272" s="30">
        <v>2.1399999999999999E-2</v>
      </c>
      <c r="BL272" s="30">
        <v>1.37E-2</v>
      </c>
    </row>
    <row r="273" spans="1:64" ht="15" x14ac:dyDescent="0.25">
      <c r="A273" s="28" t="s">
        <v>536</v>
      </c>
      <c r="B273" s="28">
        <v>47993</v>
      </c>
      <c r="C273" s="28">
        <v>85</v>
      </c>
      <c r="D273" s="29">
        <v>25.37</v>
      </c>
      <c r="E273" s="29">
        <v>2156.25</v>
      </c>
      <c r="F273" s="29">
        <v>2071</v>
      </c>
      <c r="G273" s="30">
        <v>3.2000000000000002E-3</v>
      </c>
      <c r="H273" s="30">
        <v>0</v>
      </c>
      <c r="I273" s="30">
        <v>3.2000000000000002E-3</v>
      </c>
      <c r="J273" s="30">
        <v>2.8999999999999998E-3</v>
      </c>
      <c r="K273" s="30">
        <v>1.2200000000000001E-2</v>
      </c>
      <c r="L273" s="30">
        <v>0.96209999999999996</v>
      </c>
      <c r="M273" s="30">
        <v>1.6400000000000001E-2</v>
      </c>
      <c r="N273" s="30">
        <v>0.44040000000000001</v>
      </c>
      <c r="O273" s="30">
        <v>0</v>
      </c>
      <c r="P273" s="30">
        <v>0.1474</v>
      </c>
      <c r="Q273" s="29">
        <v>110.14</v>
      </c>
      <c r="R273" s="25">
        <v>53292.55</v>
      </c>
      <c r="S273" s="30">
        <v>0.1484</v>
      </c>
      <c r="T273" s="30">
        <v>0.1978</v>
      </c>
      <c r="U273" s="30">
        <v>0.65380000000000005</v>
      </c>
      <c r="V273" s="26">
        <v>15.9</v>
      </c>
      <c r="W273" s="29">
        <v>14.07</v>
      </c>
      <c r="X273" s="25">
        <v>78164.509999999995</v>
      </c>
      <c r="Y273" s="26">
        <v>148.96</v>
      </c>
      <c r="Z273" s="25">
        <v>173404.03</v>
      </c>
      <c r="AA273" s="30">
        <v>0.73360000000000003</v>
      </c>
      <c r="AB273" s="30">
        <v>0.22459999999999999</v>
      </c>
      <c r="AC273" s="30">
        <v>4.0500000000000001E-2</v>
      </c>
      <c r="AD273" s="30">
        <v>1.4E-3</v>
      </c>
      <c r="AE273" s="30">
        <v>0.26669999999999999</v>
      </c>
      <c r="AF273" s="25">
        <v>173.4</v>
      </c>
      <c r="AG273" s="25">
        <v>6759.06</v>
      </c>
      <c r="AH273" s="25">
        <v>612.95000000000005</v>
      </c>
      <c r="AI273" s="25">
        <v>185978.02</v>
      </c>
      <c r="AJ273" s="28">
        <v>501</v>
      </c>
      <c r="AK273" s="33">
        <v>31245</v>
      </c>
      <c r="AL273" s="33">
        <v>47793</v>
      </c>
      <c r="AM273" s="26">
        <v>56.56</v>
      </c>
      <c r="AN273" s="26">
        <v>37.76</v>
      </c>
      <c r="AO273" s="26">
        <v>39.729999999999997</v>
      </c>
      <c r="AP273" s="26">
        <v>4.5999999999999996</v>
      </c>
      <c r="AQ273" s="25">
        <v>0</v>
      </c>
      <c r="AR273" s="27">
        <v>1.0061</v>
      </c>
      <c r="AS273" s="25">
        <v>1412.76</v>
      </c>
      <c r="AT273" s="25">
        <v>1829.04</v>
      </c>
      <c r="AU273" s="25">
        <v>5588.91</v>
      </c>
      <c r="AV273" s="25">
        <v>886.18</v>
      </c>
      <c r="AW273" s="25">
        <v>37.26</v>
      </c>
      <c r="AX273" s="25">
        <v>9754.15</v>
      </c>
      <c r="AY273" s="25">
        <v>3974.27</v>
      </c>
      <c r="AZ273" s="30">
        <v>0.3967</v>
      </c>
      <c r="BA273" s="25">
        <v>5290.14</v>
      </c>
      <c r="BB273" s="30">
        <v>0.52800000000000002</v>
      </c>
      <c r="BC273" s="25">
        <v>753.84</v>
      </c>
      <c r="BD273" s="30">
        <v>7.5200000000000003E-2</v>
      </c>
      <c r="BE273" s="25">
        <v>10018.25</v>
      </c>
      <c r="BF273" s="25">
        <v>1582.78</v>
      </c>
      <c r="BG273" s="30">
        <v>0.39889999999999998</v>
      </c>
      <c r="BH273" s="30">
        <v>0.5746</v>
      </c>
      <c r="BI273" s="30">
        <v>0.2316</v>
      </c>
      <c r="BJ273" s="30">
        <v>0.12720000000000001</v>
      </c>
      <c r="BK273" s="30">
        <v>2.69E-2</v>
      </c>
      <c r="BL273" s="30">
        <v>3.9699999999999999E-2</v>
      </c>
    </row>
    <row r="274" spans="1:64" ht="15" x14ac:dyDescent="0.25">
      <c r="A274" s="28" t="s">
        <v>537</v>
      </c>
      <c r="B274" s="28">
        <v>46110</v>
      </c>
      <c r="C274" s="28">
        <v>63</v>
      </c>
      <c r="D274" s="29">
        <v>291.04000000000002</v>
      </c>
      <c r="E274" s="29">
        <v>18335.41</v>
      </c>
      <c r="F274" s="29">
        <v>17409</v>
      </c>
      <c r="G274" s="30">
        <v>5.4600000000000003E-2</v>
      </c>
      <c r="H274" s="30">
        <v>1E-3</v>
      </c>
      <c r="I274" s="30">
        <v>0.1</v>
      </c>
      <c r="J274" s="30">
        <v>1.1999999999999999E-3</v>
      </c>
      <c r="K274" s="30">
        <v>3.8800000000000001E-2</v>
      </c>
      <c r="L274" s="30">
        <v>0.76100000000000001</v>
      </c>
      <c r="M274" s="30">
        <v>4.3400000000000001E-2</v>
      </c>
      <c r="N274" s="30">
        <v>0.14610000000000001</v>
      </c>
      <c r="O274" s="30">
        <v>4.87E-2</v>
      </c>
      <c r="P274" s="30">
        <v>8.5000000000000006E-2</v>
      </c>
      <c r="Q274" s="29">
        <v>740.46</v>
      </c>
      <c r="R274" s="25">
        <v>63505.07</v>
      </c>
      <c r="S274" s="30">
        <v>0.25559999999999999</v>
      </c>
      <c r="T274" s="30">
        <v>0.18179999999999999</v>
      </c>
      <c r="U274" s="30">
        <v>0.56259999999999999</v>
      </c>
      <c r="V274" s="26">
        <v>20.63</v>
      </c>
      <c r="W274" s="29">
        <v>70.83</v>
      </c>
      <c r="X274" s="25">
        <v>80747.45</v>
      </c>
      <c r="Y274" s="26">
        <v>251.91</v>
      </c>
      <c r="Z274" s="25">
        <v>143837.46</v>
      </c>
      <c r="AA274" s="30">
        <v>0.75990000000000002</v>
      </c>
      <c r="AB274" s="30">
        <v>0.2208</v>
      </c>
      <c r="AC274" s="30">
        <v>1.8499999999999999E-2</v>
      </c>
      <c r="AD274" s="30">
        <v>8.9999999999999998E-4</v>
      </c>
      <c r="AE274" s="30">
        <v>0.24030000000000001</v>
      </c>
      <c r="AF274" s="25">
        <v>143.84</v>
      </c>
      <c r="AG274" s="25">
        <v>5061.66</v>
      </c>
      <c r="AH274" s="25">
        <v>576.95000000000005</v>
      </c>
      <c r="AI274" s="25">
        <v>176568.03</v>
      </c>
      <c r="AJ274" s="28">
        <v>482</v>
      </c>
      <c r="AK274" s="33">
        <v>52956</v>
      </c>
      <c r="AL274" s="33">
        <v>76879</v>
      </c>
      <c r="AM274" s="26">
        <v>62.57</v>
      </c>
      <c r="AN274" s="26">
        <v>33.96</v>
      </c>
      <c r="AO274" s="26">
        <v>37.04</v>
      </c>
      <c r="AP274" s="26">
        <v>6.49</v>
      </c>
      <c r="AQ274" s="25">
        <v>0</v>
      </c>
      <c r="AR274" s="27">
        <v>0.51559999999999995</v>
      </c>
      <c r="AS274" s="25">
        <v>987.74</v>
      </c>
      <c r="AT274" s="25">
        <v>1934</v>
      </c>
      <c r="AU274" s="25">
        <v>5116.5</v>
      </c>
      <c r="AV274" s="25">
        <v>941.16</v>
      </c>
      <c r="AW274" s="25">
        <v>407.63</v>
      </c>
      <c r="AX274" s="25">
        <v>9387.0300000000007</v>
      </c>
      <c r="AY274" s="25">
        <v>3307.23</v>
      </c>
      <c r="AZ274" s="30">
        <v>0.38329999999999997</v>
      </c>
      <c r="BA274" s="25">
        <v>4916.58</v>
      </c>
      <c r="BB274" s="30">
        <v>0.56989999999999996</v>
      </c>
      <c r="BC274" s="25">
        <v>403.57</v>
      </c>
      <c r="BD274" s="30">
        <v>4.6800000000000001E-2</v>
      </c>
      <c r="BE274" s="25">
        <v>8627.3700000000008</v>
      </c>
      <c r="BF274" s="25">
        <v>2367.21</v>
      </c>
      <c r="BG274" s="30">
        <v>0.38369999999999999</v>
      </c>
      <c r="BH274" s="30">
        <v>0.6</v>
      </c>
      <c r="BI274" s="30">
        <v>0.1903</v>
      </c>
      <c r="BJ274" s="30">
        <v>0.16789999999999999</v>
      </c>
      <c r="BK274" s="30">
        <v>2.8899999999999999E-2</v>
      </c>
      <c r="BL274" s="30">
        <v>1.2999999999999999E-2</v>
      </c>
    </row>
    <row r="275" spans="1:64" ht="15" x14ac:dyDescent="0.25">
      <c r="A275" s="28" t="s">
        <v>538</v>
      </c>
      <c r="B275" s="28">
        <v>49569</v>
      </c>
      <c r="C275" s="28">
        <v>127</v>
      </c>
      <c r="D275" s="29">
        <v>8.86</v>
      </c>
      <c r="E275" s="29">
        <v>1125.01</v>
      </c>
      <c r="F275" s="29">
        <v>1025</v>
      </c>
      <c r="G275" s="30">
        <v>2.8999999999999998E-3</v>
      </c>
      <c r="H275" s="30">
        <v>0</v>
      </c>
      <c r="I275" s="30">
        <v>3.5000000000000001E-3</v>
      </c>
      <c r="J275" s="30">
        <v>0</v>
      </c>
      <c r="K275" s="30">
        <v>3.4599999999999999E-2</v>
      </c>
      <c r="L275" s="30">
        <v>0.94189999999999996</v>
      </c>
      <c r="M275" s="30">
        <v>1.7100000000000001E-2</v>
      </c>
      <c r="N275" s="30">
        <v>0.48099999999999998</v>
      </c>
      <c r="O275" s="30">
        <v>0</v>
      </c>
      <c r="P275" s="30">
        <v>0.13639999999999999</v>
      </c>
      <c r="Q275" s="29">
        <v>52.12</v>
      </c>
      <c r="R275" s="25">
        <v>43699.74</v>
      </c>
      <c r="S275" s="30">
        <v>0.17460000000000001</v>
      </c>
      <c r="T275" s="30">
        <v>0.1429</v>
      </c>
      <c r="U275" s="30">
        <v>0.6825</v>
      </c>
      <c r="V275" s="26">
        <v>15.31</v>
      </c>
      <c r="W275" s="29">
        <v>7.14</v>
      </c>
      <c r="X275" s="25">
        <v>59393.82</v>
      </c>
      <c r="Y275" s="26">
        <v>148.63</v>
      </c>
      <c r="Z275" s="25">
        <v>121980.12</v>
      </c>
      <c r="AA275" s="30">
        <v>0.87190000000000001</v>
      </c>
      <c r="AB275" s="30">
        <v>8.3699999999999997E-2</v>
      </c>
      <c r="AC275" s="30">
        <v>4.2999999999999997E-2</v>
      </c>
      <c r="AD275" s="30">
        <v>1.5E-3</v>
      </c>
      <c r="AE275" s="30">
        <v>0.1477</v>
      </c>
      <c r="AF275" s="25">
        <v>121.98</v>
      </c>
      <c r="AG275" s="25">
        <v>2761.99</v>
      </c>
      <c r="AH275" s="25">
        <v>419.23</v>
      </c>
      <c r="AI275" s="25">
        <v>113331.55</v>
      </c>
      <c r="AJ275" s="28">
        <v>251</v>
      </c>
      <c r="AK275" s="33">
        <v>29592</v>
      </c>
      <c r="AL275" s="33">
        <v>39297</v>
      </c>
      <c r="AM275" s="26">
        <v>38</v>
      </c>
      <c r="AN275" s="26">
        <v>21.62</v>
      </c>
      <c r="AO275" s="26">
        <v>25.12</v>
      </c>
      <c r="AP275" s="26">
        <v>4.5999999999999996</v>
      </c>
      <c r="AQ275" s="25">
        <v>1600.63</v>
      </c>
      <c r="AR275" s="27">
        <v>1.5981000000000001</v>
      </c>
      <c r="AS275" s="25">
        <v>1066.27</v>
      </c>
      <c r="AT275" s="25">
        <v>2198.46</v>
      </c>
      <c r="AU275" s="25">
        <v>5014.1400000000003</v>
      </c>
      <c r="AV275" s="25">
        <v>1180.27</v>
      </c>
      <c r="AW275" s="25">
        <v>218.6</v>
      </c>
      <c r="AX275" s="25">
        <v>9677.73</v>
      </c>
      <c r="AY275" s="25">
        <v>5286.74</v>
      </c>
      <c r="AZ275" s="30">
        <v>0.47810000000000002</v>
      </c>
      <c r="BA275" s="25">
        <v>4733.1899999999996</v>
      </c>
      <c r="BB275" s="30">
        <v>0.42799999999999999</v>
      </c>
      <c r="BC275" s="25">
        <v>1038.21</v>
      </c>
      <c r="BD275" s="30">
        <v>9.3899999999999997E-2</v>
      </c>
      <c r="BE275" s="25">
        <v>11058.14</v>
      </c>
      <c r="BF275" s="25">
        <v>4298.04</v>
      </c>
      <c r="BG275" s="30">
        <v>1.5788</v>
      </c>
      <c r="BH275" s="30">
        <v>0.48080000000000001</v>
      </c>
      <c r="BI275" s="30">
        <v>0.22339999999999999</v>
      </c>
      <c r="BJ275" s="30">
        <v>0.25180000000000002</v>
      </c>
      <c r="BK275" s="30">
        <v>3.4099999999999998E-2</v>
      </c>
      <c r="BL275" s="30">
        <v>9.7999999999999997E-3</v>
      </c>
    </row>
    <row r="276" spans="1:64" ht="15" x14ac:dyDescent="0.25">
      <c r="A276" s="28" t="s">
        <v>539</v>
      </c>
      <c r="B276" s="28">
        <v>44206</v>
      </c>
      <c r="C276" s="28">
        <v>57</v>
      </c>
      <c r="D276" s="29">
        <v>111.45</v>
      </c>
      <c r="E276" s="29">
        <v>6352.54</v>
      </c>
      <c r="F276" s="29">
        <v>5966</v>
      </c>
      <c r="G276" s="30">
        <v>3.8E-3</v>
      </c>
      <c r="H276" s="30">
        <v>2.9999999999999997E-4</v>
      </c>
      <c r="I276" s="30">
        <v>1.29E-2</v>
      </c>
      <c r="J276" s="30">
        <v>8.0000000000000004E-4</v>
      </c>
      <c r="K276" s="30">
        <v>8.2000000000000007E-3</v>
      </c>
      <c r="L276" s="30">
        <v>0.95479999999999998</v>
      </c>
      <c r="M276" s="30">
        <v>1.9199999999999998E-2</v>
      </c>
      <c r="N276" s="30">
        <v>0.5161</v>
      </c>
      <c r="O276" s="30">
        <v>0</v>
      </c>
      <c r="P276" s="30">
        <v>0.12959999999999999</v>
      </c>
      <c r="Q276" s="29">
        <v>214.6</v>
      </c>
      <c r="R276" s="25">
        <v>55716.21</v>
      </c>
      <c r="S276" s="30">
        <v>0.37</v>
      </c>
      <c r="T276" s="30">
        <v>0.11799999999999999</v>
      </c>
      <c r="U276" s="30">
        <v>0.5121</v>
      </c>
      <c r="V276" s="26">
        <v>21.78</v>
      </c>
      <c r="W276" s="29">
        <v>26</v>
      </c>
      <c r="X276" s="25">
        <v>90673.19</v>
      </c>
      <c r="Y276" s="26">
        <v>244.33</v>
      </c>
      <c r="Z276" s="25">
        <v>141895.15</v>
      </c>
      <c r="AA276" s="30">
        <v>0.68310000000000004</v>
      </c>
      <c r="AB276" s="30">
        <v>0.2671</v>
      </c>
      <c r="AC276" s="30">
        <v>4.9099999999999998E-2</v>
      </c>
      <c r="AD276" s="30">
        <v>6.9999999999999999E-4</v>
      </c>
      <c r="AE276" s="30">
        <v>0.317</v>
      </c>
      <c r="AF276" s="25">
        <v>141.9</v>
      </c>
      <c r="AG276" s="25">
        <v>3518.4</v>
      </c>
      <c r="AH276" s="25">
        <v>352.34</v>
      </c>
      <c r="AI276" s="25">
        <v>143561.17000000001</v>
      </c>
      <c r="AJ276" s="28">
        <v>394</v>
      </c>
      <c r="AK276" s="33">
        <v>27724</v>
      </c>
      <c r="AL276" s="33">
        <v>42042</v>
      </c>
      <c r="AM276" s="26">
        <v>64.599999999999994</v>
      </c>
      <c r="AN276" s="26">
        <v>21.76</v>
      </c>
      <c r="AO276" s="26">
        <v>25.13</v>
      </c>
      <c r="AP276" s="26">
        <v>4</v>
      </c>
      <c r="AQ276" s="25">
        <v>1547.62</v>
      </c>
      <c r="AR276" s="27">
        <v>1.3745000000000001</v>
      </c>
      <c r="AS276" s="25">
        <v>1053.02</v>
      </c>
      <c r="AT276" s="25">
        <v>1521.59</v>
      </c>
      <c r="AU276" s="25">
        <v>4961.0200000000004</v>
      </c>
      <c r="AV276" s="25">
        <v>1082.4100000000001</v>
      </c>
      <c r="AW276" s="25">
        <v>462.83</v>
      </c>
      <c r="AX276" s="25">
        <v>9080.86</v>
      </c>
      <c r="AY276" s="25">
        <v>3943.27</v>
      </c>
      <c r="AZ276" s="30">
        <v>0.38379999999999997</v>
      </c>
      <c r="BA276" s="25">
        <v>5204.46</v>
      </c>
      <c r="BB276" s="30">
        <v>0.50660000000000005</v>
      </c>
      <c r="BC276" s="25">
        <v>1125.6500000000001</v>
      </c>
      <c r="BD276" s="30">
        <v>0.1096</v>
      </c>
      <c r="BE276" s="25">
        <v>10273.370000000001</v>
      </c>
      <c r="BF276" s="25">
        <v>2685</v>
      </c>
      <c r="BG276" s="30">
        <v>0.79259999999999997</v>
      </c>
      <c r="BH276" s="30">
        <v>0.56899999999999995</v>
      </c>
      <c r="BI276" s="30">
        <v>0.1938</v>
      </c>
      <c r="BJ276" s="30">
        <v>0.1653</v>
      </c>
      <c r="BK276" s="30">
        <v>5.8900000000000001E-2</v>
      </c>
      <c r="BL276" s="30">
        <v>1.2999999999999999E-2</v>
      </c>
    </row>
    <row r="277" spans="1:64" ht="15" x14ac:dyDescent="0.25">
      <c r="A277" s="28" t="s">
        <v>540</v>
      </c>
      <c r="B277" s="28">
        <v>44214</v>
      </c>
      <c r="C277" s="28">
        <v>79</v>
      </c>
      <c r="D277" s="29">
        <v>73.94</v>
      </c>
      <c r="E277" s="29">
        <v>5841.2</v>
      </c>
      <c r="F277" s="29">
        <v>5450</v>
      </c>
      <c r="G277" s="30">
        <v>8.9999999999999993E-3</v>
      </c>
      <c r="H277" s="30">
        <v>2.9999999999999997E-4</v>
      </c>
      <c r="I277" s="30">
        <v>1.9099999999999999E-2</v>
      </c>
      <c r="J277" s="30">
        <v>1.6000000000000001E-3</v>
      </c>
      <c r="K277" s="30">
        <v>4.2799999999999998E-2</v>
      </c>
      <c r="L277" s="30">
        <v>0.89170000000000005</v>
      </c>
      <c r="M277" s="30">
        <v>3.5499999999999997E-2</v>
      </c>
      <c r="N277" s="30">
        <v>0.23469999999999999</v>
      </c>
      <c r="O277" s="30">
        <v>1.43E-2</v>
      </c>
      <c r="P277" s="30">
        <v>0.1101</v>
      </c>
      <c r="Q277" s="29">
        <v>199.71</v>
      </c>
      <c r="R277" s="25">
        <v>55740.88</v>
      </c>
      <c r="S277" s="30">
        <v>0.2379</v>
      </c>
      <c r="T277" s="30">
        <v>0.21379999999999999</v>
      </c>
      <c r="U277" s="30">
        <v>0.54830000000000001</v>
      </c>
      <c r="V277" s="26">
        <v>22.23</v>
      </c>
      <c r="W277" s="29">
        <v>24.95</v>
      </c>
      <c r="X277" s="25">
        <v>82119.460000000006</v>
      </c>
      <c r="Y277" s="26">
        <v>227.87</v>
      </c>
      <c r="Z277" s="25">
        <v>136913.10999999999</v>
      </c>
      <c r="AA277" s="30">
        <v>0.80469999999999997</v>
      </c>
      <c r="AB277" s="30">
        <v>0.14680000000000001</v>
      </c>
      <c r="AC277" s="30">
        <v>4.7399999999999998E-2</v>
      </c>
      <c r="AD277" s="30">
        <v>1.1000000000000001E-3</v>
      </c>
      <c r="AE277" s="30">
        <v>0.1953</v>
      </c>
      <c r="AF277" s="25">
        <v>136.91</v>
      </c>
      <c r="AG277" s="25">
        <v>4156.9799999999996</v>
      </c>
      <c r="AH277" s="25">
        <v>526.17999999999995</v>
      </c>
      <c r="AI277" s="25">
        <v>152960.23000000001</v>
      </c>
      <c r="AJ277" s="28">
        <v>425</v>
      </c>
      <c r="AK277" s="33">
        <v>38012</v>
      </c>
      <c r="AL277" s="33">
        <v>58338</v>
      </c>
      <c r="AM277" s="26">
        <v>55.02</v>
      </c>
      <c r="AN277" s="26">
        <v>29.39</v>
      </c>
      <c r="AO277" s="26">
        <v>27.53</v>
      </c>
      <c r="AP277" s="26">
        <v>4.6100000000000003</v>
      </c>
      <c r="AQ277" s="25">
        <v>0</v>
      </c>
      <c r="AR277" s="27">
        <v>0.71889999999999998</v>
      </c>
      <c r="AS277" s="25">
        <v>889.15</v>
      </c>
      <c r="AT277" s="25">
        <v>1841.74</v>
      </c>
      <c r="AU277" s="25">
        <v>4360.54</v>
      </c>
      <c r="AV277" s="25">
        <v>675.88</v>
      </c>
      <c r="AW277" s="25">
        <v>291.16000000000003</v>
      </c>
      <c r="AX277" s="25">
        <v>8058.47</v>
      </c>
      <c r="AY277" s="25">
        <v>3436.49</v>
      </c>
      <c r="AZ277" s="30">
        <v>0.4501</v>
      </c>
      <c r="BA277" s="25">
        <v>3738.68</v>
      </c>
      <c r="BB277" s="30">
        <v>0.48970000000000002</v>
      </c>
      <c r="BC277" s="25">
        <v>459.69</v>
      </c>
      <c r="BD277" s="30">
        <v>6.0199999999999997E-2</v>
      </c>
      <c r="BE277" s="25">
        <v>7634.85</v>
      </c>
      <c r="BF277" s="25">
        <v>2712.07</v>
      </c>
      <c r="BG277" s="30">
        <v>0.56869999999999998</v>
      </c>
      <c r="BH277" s="30">
        <v>0.59250000000000003</v>
      </c>
      <c r="BI277" s="30">
        <v>0.20860000000000001</v>
      </c>
      <c r="BJ277" s="30">
        <v>0.152</v>
      </c>
      <c r="BK277" s="30">
        <v>3.6600000000000001E-2</v>
      </c>
      <c r="BL277" s="30">
        <v>1.03E-2</v>
      </c>
    </row>
    <row r="278" spans="1:64" ht="15" x14ac:dyDescent="0.25">
      <c r="A278" s="28" t="s">
        <v>541</v>
      </c>
      <c r="B278" s="28">
        <v>47209</v>
      </c>
      <c r="C278" s="28">
        <v>50</v>
      </c>
      <c r="D278" s="29">
        <v>13.32</v>
      </c>
      <c r="E278" s="29">
        <v>666.16</v>
      </c>
      <c r="F278" s="29">
        <v>580</v>
      </c>
      <c r="G278" s="30">
        <v>0</v>
      </c>
      <c r="H278" s="30">
        <v>1.6999999999999999E-3</v>
      </c>
      <c r="I278" s="30">
        <v>1.1900000000000001E-2</v>
      </c>
      <c r="J278" s="30">
        <v>1.1000000000000001E-3</v>
      </c>
      <c r="K278" s="30">
        <v>1.8E-3</v>
      </c>
      <c r="L278" s="30">
        <v>0.97299999999999998</v>
      </c>
      <c r="M278" s="30">
        <v>1.0500000000000001E-2</v>
      </c>
      <c r="N278" s="30">
        <v>0.28449999999999998</v>
      </c>
      <c r="O278" s="30">
        <v>0</v>
      </c>
      <c r="P278" s="30">
        <v>0.109</v>
      </c>
      <c r="Q278" s="29">
        <v>29.5</v>
      </c>
      <c r="R278" s="25">
        <v>41398.53</v>
      </c>
      <c r="S278" s="30">
        <v>0.54169999999999996</v>
      </c>
      <c r="T278" s="30">
        <v>0.1875</v>
      </c>
      <c r="U278" s="30">
        <v>0.27079999999999999</v>
      </c>
      <c r="V278" s="26">
        <v>17.079999999999998</v>
      </c>
      <c r="W278" s="29">
        <v>4.25</v>
      </c>
      <c r="X278" s="25">
        <v>63023.76</v>
      </c>
      <c r="Y278" s="26">
        <v>153.54</v>
      </c>
      <c r="Z278" s="25">
        <v>152403.15</v>
      </c>
      <c r="AA278" s="30">
        <v>0.90939999999999999</v>
      </c>
      <c r="AB278" s="30">
        <v>5.9400000000000001E-2</v>
      </c>
      <c r="AC278" s="30">
        <v>2.5600000000000001E-2</v>
      </c>
      <c r="AD278" s="30">
        <v>5.5999999999999999E-3</v>
      </c>
      <c r="AE278" s="30">
        <v>9.06E-2</v>
      </c>
      <c r="AF278" s="25">
        <v>152.4</v>
      </c>
      <c r="AG278" s="25">
        <v>3560.88</v>
      </c>
      <c r="AH278" s="25">
        <v>396.62</v>
      </c>
      <c r="AI278" s="25">
        <v>165979.57</v>
      </c>
      <c r="AJ278" s="28">
        <v>469</v>
      </c>
      <c r="AK278" s="33">
        <v>37275</v>
      </c>
      <c r="AL278" s="33">
        <v>47481</v>
      </c>
      <c r="AM278" s="26">
        <v>55.01</v>
      </c>
      <c r="AN278" s="26">
        <v>22.05</v>
      </c>
      <c r="AO278" s="26">
        <v>26.9</v>
      </c>
      <c r="AP278" s="26">
        <v>4.5</v>
      </c>
      <c r="AQ278" s="25">
        <v>172.72</v>
      </c>
      <c r="AR278" s="27">
        <v>0.85799999999999998</v>
      </c>
      <c r="AS278" s="25">
        <v>1512.01</v>
      </c>
      <c r="AT278" s="25">
        <v>2585.39</v>
      </c>
      <c r="AU278" s="25">
        <v>6228.71</v>
      </c>
      <c r="AV278" s="25">
        <v>594.79</v>
      </c>
      <c r="AW278" s="25">
        <v>42.33</v>
      </c>
      <c r="AX278" s="25">
        <v>10963.22</v>
      </c>
      <c r="AY278" s="25">
        <v>4230.8</v>
      </c>
      <c r="AZ278" s="30">
        <v>0.48420000000000002</v>
      </c>
      <c r="BA278" s="25">
        <v>3891.09</v>
      </c>
      <c r="BB278" s="30">
        <v>0.44529999999999997</v>
      </c>
      <c r="BC278" s="25">
        <v>616.24</v>
      </c>
      <c r="BD278" s="30">
        <v>7.0499999999999993E-2</v>
      </c>
      <c r="BE278" s="25">
        <v>8738.1299999999992</v>
      </c>
      <c r="BF278" s="25">
        <v>2325.09</v>
      </c>
      <c r="BG278" s="30">
        <v>0.64470000000000005</v>
      </c>
      <c r="BH278" s="30">
        <v>0.41449999999999998</v>
      </c>
      <c r="BI278" s="30">
        <v>0.214</v>
      </c>
      <c r="BJ278" s="30">
        <v>0.315</v>
      </c>
      <c r="BK278" s="30">
        <v>2.9899999999999999E-2</v>
      </c>
      <c r="BL278" s="30">
        <v>2.6700000000000002E-2</v>
      </c>
    </row>
    <row r="279" spans="1:64" ht="15" x14ac:dyDescent="0.25">
      <c r="A279" s="28" t="s">
        <v>542</v>
      </c>
      <c r="B279" s="28">
        <v>45443</v>
      </c>
      <c r="C279" s="28">
        <v>22</v>
      </c>
      <c r="D279" s="29">
        <v>36.36</v>
      </c>
      <c r="E279" s="29">
        <v>799.83</v>
      </c>
      <c r="F279" s="29">
        <v>732</v>
      </c>
      <c r="G279" s="30">
        <v>1.4E-3</v>
      </c>
      <c r="H279" s="30">
        <v>0</v>
      </c>
      <c r="I279" s="30">
        <v>2.0999999999999999E-3</v>
      </c>
      <c r="J279" s="30">
        <v>0</v>
      </c>
      <c r="K279" s="30">
        <v>1.0200000000000001E-2</v>
      </c>
      <c r="L279" s="30">
        <v>0.96819999999999995</v>
      </c>
      <c r="M279" s="30">
        <v>1.8100000000000002E-2</v>
      </c>
      <c r="N279" s="30">
        <v>0.47270000000000001</v>
      </c>
      <c r="O279" s="30">
        <v>0</v>
      </c>
      <c r="P279" s="30">
        <v>0.19700000000000001</v>
      </c>
      <c r="Q279" s="29">
        <v>44.45</v>
      </c>
      <c r="R279" s="25">
        <v>45306.09</v>
      </c>
      <c r="S279" s="30">
        <v>0.1842</v>
      </c>
      <c r="T279" s="30">
        <v>0.15790000000000001</v>
      </c>
      <c r="U279" s="30">
        <v>0.65790000000000004</v>
      </c>
      <c r="V279" s="26">
        <v>14.24</v>
      </c>
      <c r="W279" s="29">
        <v>6.32</v>
      </c>
      <c r="X279" s="25">
        <v>57233.919999999998</v>
      </c>
      <c r="Y279" s="26">
        <v>123.72</v>
      </c>
      <c r="Z279" s="25">
        <v>89192.39</v>
      </c>
      <c r="AA279" s="30">
        <v>0.82540000000000002</v>
      </c>
      <c r="AB279" s="30">
        <v>8.5599999999999996E-2</v>
      </c>
      <c r="AC279" s="30">
        <v>8.77E-2</v>
      </c>
      <c r="AD279" s="30">
        <v>1.1999999999999999E-3</v>
      </c>
      <c r="AE279" s="30">
        <v>0.17580000000000001</v>
      </c>
      <c r="AF279" s="25">
        <v>89.19</v>
      </c>
      <c r="AG279" s="25">
        <v>2442.1999999999998</v>
      </c>
      <c r="AH279" s="25">
        <v>411.9</v>
      </c>
      <c r="AI279" s="25">
        <v>81013.679999999993</v>
      </c>
      <c r="AJ279" s="28">
        <v>75</v>
      </c>
      <c r="AK279" s="33">
        <v>26534</v>
      </c>
      <c r="AL279" s="33">
        <v>36853</v>
      </c>
      <c r="AM279" s="26">
        <v>28.1</v>
      </c>
      <c r="AN279" s="26">
        <v>27.31</v>
      </c>
      <c r="AO279" s="26">
        <v>27.3</v>
      </c>
      <c r="AP279" s="26">
        <v>0</v>
      </c>
      <c r="AQ279" s="25">
        <v>0</v>
      </c>
      <c r="AR279" s="27">
        <v>0.95469999999999999</v>
      </c>
      <c r="AS279" s="25">
        <v>1257.6199999999999</v>
      </c>
      <c r="AT279" s="25">
        <v>1766.81</v>
      </c>
      <c r="AU279" s="25">
        <v>4857.21</v>
      </c>
      <c r="AV279" s="25">
        <v>797.66</v>
      </c>
      <c r="AW279" s="25">
        <v>328.44</v>
      </c>
      <c r="AX279" s="25">
        <v>9007.73</v>
      </c>
      <c r="AY279" s="25">
        <v>6059.01</v>
      </c>
      <c r="AZ279" s="30">
        <v>0.63890000000000002</v>
      </c>
      <c r="BA279" s="25">
        <v>2639.87</v>
      </c>
      <c r="BB279" s="30">
        <v>0.27839999999999998</v>
      </c>
      <c r="BC279" s="25">
        <v>784.26</v>
      </c>
      <c r="BD279" s="30">
        <v>8.2699999999999996E-2</v>
      </c>
      <c r="BE279" s="25">
        <v>9483.14</v>
      </c>
      <c r="BF279" s="25">
        <v>5055.79</v>
      </c>
      <c r="BG279" s="30">
        <v>2.2679</v>
      </c>
      <c r="BH279" s="30">
        <v>0.49840000000000001</v>
      </c>
      <c r="BI279" s="30">
        <v>0.18679999999999999</v>
      </c>
      <c r="BJ279" s="30">
        <v>0.2757</v>
      </c>
      <c r="BK279" s="30">
        <v>2.5000000000000001E-2</v>
      </c>
      <c r="BL279" s="30">
        <v>1.41E-2</v>
      </c>
    </row>
    <row r="280" spans="1:64" ht="15" x14ac:dyDescent="0.25">
      <c r="A280" s="28" t="s">
        <v>543</v>
      </c>
      <c r="B280" s="28">
        <v>49353</v>
      </c>
      <c r="C280" s="28">
        <v>58</v>
      </c>
      <c r="D280" s="29">
        <v>11.01</v>
      </c>
      <c r="E280" s="29">
        <v>638.33000000000004</v>
      </c>
      <c r="F280" s="29">
        <v>623</v>
      </c>
      <c r="G280" s="30">
        <v>7.7999999999999996E-3</v>
      </c>
      <c r="H280" s="30">
        <v>1.6000000000000001E-3</v>
      </c>
      <c r="I280" s="30">
        <v>4.0000000000000002E-4</v>
      </c>
      <c r="J280" s="30">
        <v>0</v>
      </c>
      <c r="K280" s="30">
        <v>0.33150000000000002</v>
      </c>
      <c r="L280" s="30">
        <v>0.51270000000000004</v>
      </c>
      <c r="M280" s="30">
        <v>0.14599999999999999</v>
      </c>
      <c r="N280" s="30">
        <v>0.52170000000000005</v>
      </c>
      <c r="O280" s="30">
        <v>6.2700000000000006E-2</v>
      </c>
      <c r="P280" s="30">
        <v>0.17510000000000001</v>
      </c>
      <c r="Q280" s="29">
        <v>33.81</v>
      </c>
      <c r="R280" s="25">
        <v>49884.22</v>
      </c>
      <c r="S280" s="30">
        <v>0.1169</v>
      </c>
      <c r="T280" s="30">
        <v>0.15579999999999999</v>
      </c>
      <c r="U280" s="30">
        <v>0.72729999999999995</v>
      </c>
      <c r="V280" s="26">
        <v>15.5</v>
      </c>
      <c r="W280" s="29">
        <v>5.0999999999999996</v>
      </c>
      <c r="X280" s="25">
        <v>64335.8</v>
      </c>
      <c r="Y280" s="26">
        <v>125.16</v>
      </c>
      <c r="Z280" s="25">
        <v>103228.17</v>
      </c>
      <c r="AA280" s="30">
        <v>0.72640000000000005</v>
      </c>
      <c r="AB280" s="30">
        <v>0.19719999999999999</v>
      </c>
      <c r="AC280" s="30">
        <v>7.4399999999999994E-2</v>
      </c>
      <c r="AD280" s="30">
        <v>2E-3</v>
      </c>
      <c r="AE280" s="30">
        <v>0.2767</v>
      </c>
      <c r="AF280" s="25">
        <v>103.23</v>
      </c>
      <c r="AG280" s="25">
        <v>2632.24</v>
      </c>
      <c r="AH280" s="25">
        <v>328.74</v>
      </c>
      <c r="AI280" s="25">
        <v>97392.320000000007</v>
      </c>
      <c r="AJ280" s="28">
        <v>165</v>
      </c>
      <c r="AK280" s="33">
        <v>29005</v>
      </c>
      <c r="AL280" s="33">
        <v>39443</v>
      </c>
      <c r="AM280" s="26">
        <v>33.450000000000003</v>
      </c>
      <c r="AN280" s="26">
        <v>24.76</v>
      </c>
      <c r="AO280" s="26">
        <v>25.15</v>
      </c>
      <c r="AP280" s="26">
        <v>4.55</v>
      </c>
      <c r="AQ280" s="25">
        <v>471.25</v>
      </c>
      <c r="AR280" s="27">
        <v>1.0041</v>
      </c>
      <c r="AS280" s="25">
        <v>1255.71</v>
      </c>
      <c r="AT280" s="25">
        <v>1778.78</v>
      </c>
      <c r="AU280" s="25">
        <v>5396.12</v>
      </c>
      <c r="AV280" s="25">
        <v>771.97</v>
      </c>
      <c r="AW280" s="25">
        <v>141.19</v>
      </c>
      <c r="AX280" s="25">
        <v>9343.77</v>
      </c>
      <c r="AY280" s="25">
        <v>6029.29</v>
      </c>
      <c r="AZ280" s="30">
        <v>0.61580000000000001</v>
      </c>
      <c r="BA280" s="25">
        <v>2889.83</v>
      </c>
      <c r="BB280" s="30">
        <v>0.29520000000000002</v>
      </c>
      <c r="BC280" s="25">
        <v>871.27</v>
      </c>
      <c r="BD280" s="30">
        <v>8.8999999999999996E-2</v>
      </c>
      <c r="BE280" s="25">
        <v>9790.39</v>
      </c>
      <c r="BF280" s="25">
        <v>4897.25</v>
      </c>
      <c r="BG280" s="30">
        <v>1.9617</v>
      </c>
      <c r="BH280" s="30">
        <v>0.58530000000000004</v>
      </c>
      <c r="BI280" s="30">
        <v>0.22489999999999999</v>
      </c>
      <c r="BJ280" s="30">
        <v>0.13370000000000001</v>
      </c>
      <c r="BK280" s="30">
        <v>3.6400000000000002E-2</v>
      </c>
      <c r="BL280" s="30">
        <v>1.9800000000000002E-2</v>
      </c>
    </row>
    <row r="281" spans="1:64" ht="15" x14ac:dyDescent="0.25">
      <c r="A281" s="28" t="s">
        <v>544</v>
      </c>
      <c r="B281" s="28">
        <v>49437</v>
      </c>
      <c r="C281" s="28">
        <v>53</v>
      </c>
      <c r="D281" s="29">
        <v>52.19</v>
      </c>
      <c r="E281" s="29">
        <v>2766.02</v>
      </c>
      <c r="F281" s="29">
        <v>2532</v>
      </c>
      <c r="G281" s="30">
        <v>1.66E-2</v>
      </c>
      <c r="H281" s="30">
        <v>0</v>
      </c>
      <c r="I281" s="30">
        <v>0.02</v>
      </c>
      <c r="J281" s="30">
        <v>2.0000000000000001E-4</v>
      </c>
      <c r="K281" s="30">
        <v>2.01E-2</v>
      </c>
      <c r="L281" s="30">
        <v>0.90400000000000003</v>
      </c>
      <c r="M281" s="30">
        <v>3.9100000000000003E-2</v>
      </c>
      <c r="N281" s="30">
        <v>0.2495</v>
      </c>
      <c r="O281" s="30">
        <v>7.4999999999999997E-3</v>
      </c>
      <c r="P281" s="30">
        <v>0.1221</v>
      </c>
      <c r="Q281" s="29">
        <v>124.96</v>
      </c>
      <c r="R281" s="25">
        <v>50331.6</v>
      </c>
      <c r="S281" s="30">
        <v>0.1386</v>
      </c>
      <c r="T281" s="30">
        <v>0.1867</v>
      </c>
      <c r="U281" s="30">
        <v>0.67469999999999997</v>
      </c>
      <c r="V281" s="26">
        <v>17.95</v>
      </c>
      <c r="W281" s="29">
        <v>16</v>
      </c>
      <c r="X281" s="25">
        <v>68743.75</v>
      </c>
      <c r="Y281" s="26">
        <v>168</v>
      </c>
      <c r="Z281" s="25">
        <v>129183.16</v>
      </c>
      <c r="AA281" s="30">
        <v>0.85719999999999996</v>
      </c>
      <c r="AB281" s="30">
        <v>0.122</v>
      </c>
      <c r="AC281" s="30">
        <v>2.01E-2</v>
      </c>
      <c r="AD281" s="30">
        <v>6.9999999999999999E-4</v>
      </c>
      <c r="AE281" s="30">
        <v>0.14280000000000001</v>
      </c>
      <c r="AF281" s="25">
        <v>129.18</v>
      </c>
      <c r="AG281" s="25">
        <v>3894.21</v>
      </c>
      <c r="AH281" s="25">
        <v>511.72</v>
      </c>
      <c r="AI281" s="25">
        <v>137887.76999999999</v>
      </c>
      <c r="AJ281" s="28">
        <v>382</v>
      </c>
      <c r="AK281" s="33">
        <v>34925</v>
      </c>
      <c r="AL281" s="33">
        <v>54529</v>
      </c>
      <c r="AM281" s="26">
        <v>40.1</v>
      </c>
      <c r="AN281" s="26">
        <v>29.76</v>
      </c>
      <c r="AO281" s="26">
        <v>31.15</v>
      </c>
      <c r="AP281" s="26">
        <v>3.8</v>
      </c>
      <c r="AQ281" s="25">
        <v>0</v>
      </c>
      <c r="AR281" s="27">
        <v>0.76790000000000003</v>
      </c>
      <c r="AS281" s="25">
        <v>1046.08</v>
      </c>
      <c r="AT281" s="25">
        <v>1656.84</v>
      </c>
      <c r="AU281" s="25">
        <v>5044.97</v>
      </c>
      <c r="AV281" s="25">
        <v>1095.81</v>
      </c>
      <c r="AW281" s="25">
        <v>307.70999999999998</v>
      </c>
      <c r="AX281" s="25">
        <v>9151.42</v>
      </c>
      <c r="AY281" s="25">
        <v>3892.55</v>
      </c>
      <c r="AZ281" s="30">
        <v>0.49640000000000001</v>
      </c>
      <c r="BA281" s="25">
        <v>3511.71</v>
      </c>
      <c r="BB281" s="30">
        <v>0.44779999999999998</v>
      </c>
      <c r="BC281" s="25">
        <v>438.09</v>
      </c>
      <c r="BD281" s="30">
        <v>5.5899999999999998E-2</v>
      </c>
      <c r="BE281" s="25">
        <v>7842.35</v>
      </c>
      <c r="BF281" s="25">
        <v>2884.08</v>
      </c>
      <c r="BG281" s="30">
        <v>0.61339999999999995</v>
      </c>
      <c r="BH281" s="30">
        <v>0.60270000000000001</v>
      </c>
      <c r="BI281" s="30">
        <v>0.24199999999999999</v>
      </c>
      <c r="BJ281" s="30">
        <v>0.1008</v>
      </c>
      <c r="BK281" s="30">
        <v>3.2000000000000001E-2</v>
      </c>
      <c r="BL281" s="30">
        <v>2.24E-2</v>
      </c>
    </row>
    <row r="282" spans="1:64" ht="15" x14ac:dyDescent="0.25">
      <c r="A282" s="28" t="s">
        <v>545</v>
      </c>
      <c r="B282" s="28">
        <v>47449</v>
      </c>
      <c r="C282" s="28">
        <v>49</v>
      </c>
      <c r="D282" s="29">
        <v>25.08</v>
      </c>
      <c r="E282" s="29">
        <v>1228.97</v>
      </c>
      <c r="F282" s="29">
        <v>1248</v>
      </c>
      <c r="G282" s="30">
        <v>1.35E-2</v>
      </c>
      <c r="H282" s="30">
        <v>0</v>
      </c>
      <c r="I282" s="30">
        <v>6.3E-3</v>
      </c>
      <c r="J282" s="30">
        <v>0</v>
      </c>
      <c r="K282" s="30">
        <v>3.3599999999999998E-2</v>
      </c>
      <c r="L282" s="30">
        <v>0.92320000000000002</v>
      </c>
      <c r="M282" s="30">
        <v>2.3400000000000001E-2</v>
      </c>
      <c r="N282" s="30">
        <v>0.2155</v>
      </c>
      <c r="O282" s="30">
        <v>0</v>
      </c>
      <c r="P282" s="30">
        <v>0.1186</v>
      </c>
      <c r="Q282" s="29">
        <v>65.34</v>
      </c>
      <c r="R282" s="25">
        <v>51091.35</v>
      </c>
      <c r="S282" s="30">
        <v>6.1899999999999997E-2</v>
      </c>
      <c r="T282" s="30">
        <v>0.29899999999999999</v>
      </c>
      <c r="U282" s="30">
        <v>0.63919999999999999</v>
      </c>
      <c r="V282" s="26">
        <v>16.559999999999999</v>
      </c>
      <c r="W282" s="29">
        <v>12</v>
      </c>
      <c r="X282" s="25">
        <v>68822.67</v>
      </c>
      <c r="Y282" s="26">
        <v>102.41</v>
      </c>
      <c r="Z282" s="25">
        <v>127730.88</v>
      </c>
      <c r="AA282" s="30">
        <v>0.77759999999999996</v>
      </c>
      <c r="AB282" s="30">
        <v>0.17480000000000001</v>
      </c>
      <c r="AC282" s="30">
        <v>4.7E-2</v>
      </c>
      <c r="AD282" s="30">
        <v>5.9999999999999995E-4</v>
      </c>
      <c r="AE282" s="30">
        <v>0.22259999999999999</v>
      </c>
      <c r="AF282" s="25">
        <v>127.73</v>
      </c>
      <c r="AG282" s="25">
        <v>3735.7</v>
      </c>
      <c r="AH282" s="25">
        <v>441.89</v>
      </c>
      <c r="AI282" s="25">
        <v>125772.08</v>
      </c>
      <c r="AJ282" s="28">
        <v>324</v>
      </c>
      <c r="AK282" s="33">
        <v>36406</v>
      </c>
      <c r="AL282" s="33">
        <v>58694</v>
      </c>
      <c r="AM282" s="26">
        <v>39.479999999999997</v>
      </c>
      <c r="AN282" s="26">
        <v>28.68</v>
      </c>
      <c r="AO282" s="26">
        <v>28.98</v>
      </c>
      <c r="AP282" s="26">
        <v>5.3</v>
      </c>
      <c r="AQ282" s="25">
        <v>1020.28</v>
      </c>
      <c r="AR282" s="27">
        <v>0.98140000000000005</v>
      </c>
      <c r="AS282" s="25">
        <v>1013.72</v>
      </c>
      <c r="AT282" s="25">
        <v>1637.54</v>
      </c>
      <c r="AU282" s="25">
        <v>4989.76</v>
      </c>
      <c r="AV282" s="25">
        <v>1069.43</v>
      </c>
      <c r="AW282" s="25">
        <v>67.67</v>
      </c>
      <c r="AX282" s="25">
        <v>8778.11</v>
      </c>
      <c r="AY282" s="25">
        <v>4490.82</v>
      </c>
      <c r="AZ282" s="30">
        <v>0.44950000000000001</v>
      </c>
      <c r="BA282" s="25">
        <v>5059.9799999999996</v>
      </c>
      <c r="BB282" s="30">
        <v>0.50639999999999996</v>
      </c>
      <c r="BC282" s="25">
        <v>440.31</v>
      </c>
      <c r="BD282" s="30">
        <v>4.41E-2</v>
      </c>
      <c r="BE282" s="25">
        <v>9991.11</v>
      </c>
      <c r="BF282" s="25">
        <v>3868.99</v>
      </c>
      <c r="BG282" s="30">
        <v>0.89990000000000003</v>
      </c>
      <c r="BH282" s="30">
        <v>0.56710000000000005</v>
      </c>
      <c r="BI282" s="30">
        <v>0.1951</v>
      </c>
      <c r="BJ282" s="30">
        <v>0.18</v>
      </c>
      <c r="BK282" s="30">
        <v>3.7699999999999997E-2</v>
      </c>
      <c r="BL282" s="30">
        <v>2.01E-2</v>
      </c>
    </row>
    <row r="283" spans="1:64" ht="15" x14ac:dyDescent="0.25">
      <c r="A283" s="28" t="s">
        <v>546</v>
      </c>
      <c r="B283" s="28">
        <v>47589</v>
      </c>
      <c r="C283" s="28">
        <v>74</v>
      </c>
      <c r="D283" s="29">
        <v>15.22</v>
      </c>
      <c r="E283" s="29">
        <v>1126.45</v>
      </c>
      <c r="F283" s="29">
        <v>1200</v>
      </c>
      <c r="G283" s="30">
        <v>3.3999999999999998E-3</v>
      </c>
      <c r="H283" s="30">
        <v>4.0000000000000002E-4</v>
      </c>
      <c r="I283" s="30">
        <v>2.8E-3</v>
      </c>
      <c r="J283" s="30">
        <v>0</v>
      </c>
      <c r="K283" s="30">
        <v>2.9100000000000001E-2</v>
      </c>
      <c r="L283" s="30">
        <v>0.94420000000000004</v>
      </c>
      <c r="M283" s="30">
        <v>2.01E-2</v>
      </c>
      <c r="N283" s="30">
        <v>0.3372</v>
      </c>
      <c r="O283" s="30">
        <v>0</v>
      </c>
      <c r="P283" s="30">
        <v>0.16059999999999999</v>
      </c>
      <c r="Q283" s="29">
        <v>56.33</v>
      </c>
      <c r="R283" s="25">
        <v>53811.82</v>
      </c>
      <c r="S283" s="30">
        <v>0.1333</v>
      </c>
      <c r="T283" s="30">
        <v>0.2286</v>
      </c>
      <c r="U283" s="30">
        <v>0.6381</v>
      </c>
      <c r="V283" s="26">
        <v>17.010000000000002</v>
      </c>
      <c r="W283" s="29">
        <v>8.67</v>
      </c>
      <c r="X283" s="25">
        <v>66493.08</v>
      </c>
      <c r="Y283" s="26">
        <v>126.55</v>
      </c>
      <c r="Z283" s="25">
        <v>100838.87</v>
      </c>
      <c r="AA283" s="30">
        <v>0.87109999999999999</v>
      </c>
      <c r="AB283" s="30">
        <v>7.0499999999999993E-2</v>
      </c>
      <c r="AC283" s="30">
        <v>5.67E-2</v>
      </c>
      <c r="AD283" s="30">
        <v>1.6999999999999999E-3</v>
      </c>
      <c r="AE283" s="30">
        <v>0.1293</v>
      </c>
      <c r="AF283" s="25">
        <v>100.84</v>
      </c>
      <c r="AG283" s="25">
        <v>2433.71</v>
      </c>
      <c r="AH283" s="25">
        <v>314.91000000000003</v>
      </c>
      <c r="AI283" s="25">
        <v>104575.66</v>
      </c>
      <c r="AJ283" s="28">
        <v>207</v>
      </c>
      <c r="AK283" s="33">
        <v>35035</v>
      </c>
      <c r="AL283" s="33">
        <v>46508</v>
      </c>
      <c r="AM283" s="26">
        <v>43.35</v>
      </c>
      <c r="AN283" s="26">
        <v>22.09</v>
      </c>
      <c r="AO283" s="26">
        <v>33.54</v>
      </c>
      <c r="AP283" s="26">
        <v>2.15</v>
      </c>
      <c r="AQ283" s="25">
        <v>1656.24</v>
      </c>
      <c r="AR283" s="27">
        <v>1.3821000000000001</v>
      </c>
      <c r="AS283" s="25">
        <v>1013.29</v>
      </c>
      <c r="AT283" s="25">
        <v>1474.25</v>
      </c>
      <c r="AU283" s="25">
        <v>5238.03</v>
      </c>
      <c r="AV283" s="25">
        <v>1020.28</v>
      </c>
      <c r="AW283" s="25">
        <v>394.2</v>
      </c>
      <c r="AX283" s="25">
        <v>9140.0499999999993</v>
      </c>
      <c r="AY283" s="25">
        <v>4776</v>
      </c>
      <c r="AZ283" s="30">
        <v>0.47720000000000001</v>
      </c>
      <c r="BA283" s="25">
        <v>4707.91</v>
      </c>
      <c r="BB283" s="30">
        <v>0.47039999999999998</v>
      </c>
      <c r="BC283" s="25">
        <v>524.5</v>
      </c>
      <c r="BD283" s="30">
        <v>5.2400000000000002E-2</v>
      </c>
      <c r="BE283" s="25">
        <v>10008.4</v>
      </c>
      <c r="BF283" s="25">
        <v>3990.67</v>
      </c>
      <c r="BG283" s="30">
        <v>1.4735</v>
      </c>
      <c r="BH283" s="30">
        <v>0.48370000000000002</v>
      </c>
      <c r="BI283" s="30">
        <v>0.1542</v>
      </c>
      <c r="BJ283" s="30">
        <v>0.30599999999999999</v>
      </c>
      <c r="BK283" s="30">
        <v>3.7900000000000003E-2</v>
      </c>
      <c r="BL283" s="30">
        <v>1.8200000000000001E-2</v>
      </c>
    </row>
    <row r="284" spans="1:64" ht="15" x14ac:dyDescent="0.25">
      <c r="A284" s="28" t="s">
        <v>547</v>
      </c>
      <c r="B284" s="28">
        <v>50195</v>
      </c>
      <c r="C284" s="28">
        <v>19</v>
      </c>
      <c r="D284" s="29">
        <v>84.41</v>
      </c>
      <c r="E284" s="29">
        <v>1603.79</v>
      </c>
      <c r="F284" s="29">
        <v>1427</v>
      </c>
      <c r="G284" s="30">
        <v>6.7000000000000002E-3</v>
      </c>
      <c r="H284" s="30">
        <v>0</v>
      </c>
      <c r="I284" s="30">
        <v>0.3175</v>
      </c>
      <c r="J284" s="30">
        <v>1.4E-3</v>
      </c>
      <c r="K284" s="30">
        <v>2.93E-2</v>
      </c>
      <c r="L284" s="30">
        <v>0.59230000000000005</v>
      </c>
      <c r="M284" s="30">
        <v>5.28E-2</v>
      </c>
      <c r="N284" s="30">
        <v>0.60199999999999998</v>
      </c>
      <c r="O284" s="30">
        <v>0</v>
      </c>
      <c r="P284" s="30">
        <v>0.1055</v>
      </c>
      <c r="Q284" s="29">
        <v>77.75</v>
      </c>
      <c r="R284" s="25">
        <v>43882.35</v>
      </c>
      <c r="S284" s="30">
        <v>0.3448</v>
      </c>
      <c r="T284" s="30">
        <v>0.13789999999999999</v>
      </c>
      <c r="U284" s="30">
        <v>0.51719999999999999</v>
      </c>
      <c r="V284" s="26">
        <v>18.14</v>
      </c>
      <c r="W284" s="29">
        <v>9.2200000000000006</v>
      </c>
      <c r="X284" s="25">
        <v>62072.04</v>
      </c>
      <c r="Y284" s="26">
        <v>171.68</v>
      </c>
      <c r="Z284" s="25">
        <v>145587.41</v>
      </c>
      <c r="AA284" s="30">
        <v>0.7389</v>
      </c>
      <c r="AB284" s="30">
        <v>0.23730000000000001</v>
      </c>
      <c r="AC284" s="30">
        <v>2.1899999999999999E-2</v>
      </c>
      <c r="AD284" s="30">
        <v>1.9E-3</v>
      </c>
      <c r="AE284" s="30">
        <v>0.26129999999999998</v>
      </c>
      <c r="AF284" s="25">
        <v>145.59</v>
      </c>
      <c r="AG284" s="25">
        <v>5699.6</v>
      </c>
      <c r="AH284" s="25">
        <v>780.65</v>
      </c>
      <c r="AI284" s="25">
        <v>140636.76</v>
      </c>
      <c r="AJ284" s="28">
        <v>386</v>
      </c>
      <c r="AK284" s="33">
        <v>28233</v>
      </c>
      <c r="AL284" s="33">
        <v>53725</v>
      </c>
      <c r="AM284" s="26">
        <v>48.6</v>
      </c>
      <c r="AN284" s="26">
        <v>38.67</v>
      </c>
      <c r="AO284" s="26">
        <v>39.700000000000003</v>
      </c>
      <c r="AP284" s="26">
        <v>5.7</v>
      </c>
      <c r="AQ284" s="25">
        <v>0</v>
      </c>
      <c r="AR284" s="27">
        <v>0.96399999999999997</v>
      </c>
      <c r="AS284" s="25">
        <v>2064.6999999999998</v>
      </c>
      <c r="AT284" s="25">
        <v>2251.77</v>
      </c>
      <c r="AU284" s="25">
        <v>6604.91</v>
      </c>
      <c r="AV284" s="25">
        <v>800.9</v>
      </c>
      <c r="AW284" s="25">
        <v>277.14</v>
      </c>
      <c r="AX284" s="25">
        <v>11999.43</v>
      </c>
      <c r="AY284" s="25">
        <v>4691.8900000000003</v>
      </c>
      <c r="AZ284" s="30">
        <v>0.38619999999999999</v>
      </c>
      <c r="BA284" s="25">
        <v>6667.46</v>
      </c>
      <c r="BB284" s="30">
        <v>0.54879999999999995</v>
      </c>
      <c r="BC284" s="25">
        <v>789.55</v>
      </c>
      <c r="BD284" s="30">
        <v>6.5000000000000002E-2</v>
      </c>
      <c r="BE284" s="25">
        <v>12148.9</v>
      </c>
      <c r="BF284" s="25">
        <v>1229.3399999999999</v>
      </c>
      <c r="BG284" s="30">
        <v>0.21579999999999999</v>
      </c>
      <c r="BH284" s="30">
        <v>0.43259999999999998</v>
      </c>
      <c r="BI284" s="30">
        <v>0.20710000000000001</v>
      </c>
      <c r="BJ284" s="30">
        <v>0.2515</v>
      </c>
      <c r="BK284" s="30">
        <v>1.9199999999999998E-2</v>
      </c>
      <c r="BL284" s="30">
        <v>8.9599999999999999E-2</v>
      </c>
    </row>
    <row r="285" spans="1:64" ht="15" x14ac:dyDescent="0.25">
      <c r="A285" s="28" t="s">
        <v>548</v>
      </c>
      <c r="B285" s="28">
        <v>46888</v>
      </c>
      <c r="C285" s="28">
        <v>52</v>
      </c>
      <c r="D285" s="29">
        <v>26.73</v>
      </c>
      <c r="E285" s="29">
        <v>1390.1</v>
      </c>
      <c r="F285" s="29">
        <v>1396</v>
      </c>
      <c r="G285" s="30">
        <v>5.7000000000000002E-3</v>
      </c>
      <c r="H285" s="30">
        <v>0</v>
      </c>
      <c r="I285" s="30">
        <v>3.7000000000000002E-3</v>
      </c>
      <c r="J285" s="30">
        <v>0</v>
      </c>
      <c r="K285" s="30">
        <v>8.6999999999999994E-3</v>
      </c>
      <c r="L285" s="30">
        <v>0.97030000000000005</v>
      </c>
      <c r="M285" s="30">
        <v>1.1599999999999999E-2</v>
      </c>
      <c r="N285" s="30">
        <v>0.27739999999999998</v>
      </c>
      <c r="O285" s="30">
        <v>0</v>
      </c>
      <c r="P285" s="30">
        <v>0.11550000000000001</v>
      </c>
      <c r="Q285" s="29">
        <v>58.28</v>
      </c>
      <c r="R285" s="25">
        <v>53362.41</v>
      </c>
      <c r="S285" s="30">
        <v>0.4118</v>
      </c>
      <c r="T285" s="30">
        <v>0.21179999999999999</v>
      </c>
      <c r="U285" s="30">
        <v>0.3765</v>
      </c>
      <c r="V285" s="26">
        <v>19.559999999999999</v>
      </c>
      <c r="W285" s="29">
        <v>14</v>
      </c>
      <c r="X285" s="25">
        <v>65565.87</v>
      </c>
      <c r="Y285" s="26">
        <v>97.85</v>
      </c>
      <c r="Z285" s="25">
        <v>116285.2</v>
      </c>
      <c r="AA285" s="30">
        <v>0.88729999999999998</v>
      </c>
      <c r="AB285" s="30">
        <v>7.5800000000000006E-2</v>
      </c>
      <c r="AC285" s="30">
        <v>3.5999999999999997E-2</v>
      </c>
      <c r="AD285" s="30">
        <v>8.0000000000000004E-4</v>
      </c>
      <c r="AE285" s="30">
        <v>0.1133</v>
      </c>
      <c r="AF285" s="25">
        <v>116.29</v>
      </c>
      <c r="AG285" s="25">
        <v>2649.32</v>
      </c>
      <c r="AH285" s="25">
        <v>408.61</v>
      </c>
      <c r="AI285" s="25">
        <v>119635.66</v>
      </c>
      <c r="AJ285" s="28">
        <v>287</v>
      </c>
      <c r="AK285" s="33">
        <v>36069</v>
      </c>
      <c r="AL285" s="33">
        <v>48049</v>
      </c>
      <c r="AM285" s="26">
        <v>39.700000000000003</v>
      </c>
      <c r="AN285" s="26">
        <v>22.08</v>
      </c>
      <c r="AO285" s="26">
        <v>22.79</v>
      </c>
      <c r="AP285" s="26">
        <v>4.8</v>
      </c>
      <c r="AQ285" s="25">
        <v>1857.88</v>
      </c>
      <c r="AR285" s="27">
        <v>1.3327</v>
      </c>
      <c r="AS285" s="25">
        <v>1118.1500000000001</v>
      </c>
      <c r="AT285" s="25">
        <v>1733.23</v>
      </c>
      <c r="AU285" s="25">
        <v>4505.91</v>
      </c>
      <c r="AV285" s="25">
        <v>1039.02</v>
      </c>
      <c r="AW285" s="25">
        <v>224.14</v>
      </c>
      <c r="AX285" s="25">
        <v>8620.4500000000007</v>
      </c>
      <c r="AY285" s="25">
        <v>4053.69</v>
      </c>
      <c r="AZ285" s="30">
        <v>0.4415</v>
      </c>
      <c r="BA285" s="25">
        <v>4596.09</v>
      </c>
      <c r="BB285" s="30">
        <v>0.50060000000000004</v>
      </c>
      <c r="BC285" s="25">
        <v>530.92999999999995</v>
      </c>
      <c r="BD285" s="30">
        <v>5.7799999999999997E-2</v>
      </c>
      <c r="BE285" s="25">
        <v>9180.7099999999991</v>
      </c>
      <c r="BF285" s="25">
        <v>3810.99</v>
      </c>
      <c r="BG285" s="30">
        <v>1.2135</v>
      </c>
      <c r="BH285" s="30">
        <v>0.57369999999999999</v>
      </c>
      <c r="BI285" s="30">
        <v>0.189</v>
      </c>
      <c r="BJ285" s="30">
        <v>0.15909999999999999</v>
      </c>
      <c r="BK285" s="30">
        <v>4.7399999999999998E-2</v>
      </c>
      <c r="BL285" s="30">
        <v>3.0800000000000001E-2</v>
      </c>
    </row>
    <row r="286" spans="1:64" ht="15" x14ac:dyDescent="0.25">
      <c r="A286" s="28" t="s">
        <v>549</v>
      </c>
      <c r="B286" s="28">
        <v>48009</v>
      </c>
      <c r="C286" s="28">
        <v>36</v>
      </c>
      <c r="D286" s="29">
        <v>99.48</v>
      </c>
      <c r="E286" s="29">
        <v>3581.24</v>
      </c>
      <c r="F286" s="29">
        <v>3396</v>
      </c>
      <c r="G286" s="30">
        <v>9.5999999999999992E-3</v>
      </c>
      <c r="H286" s="30">
        <v>0</v>
      </c>
      <c r="I286" s="30">
        <v>0.26279999999999998</v>
      </c>
      <c r="J286" s="30">
        <v>1.1999999999999999E-3</v>
      </c>
      <c r="K286" s="30">
        <v>2.6100000000000002E-2</v>
      </c>
      <c r="L286" s="30">
        <v>0.62870000000000004</v>
      </c>
      <c r="M286" s="30">
        <v>7.1599999999999997E-2</v>
      </c>
      <c r="N286" s="30">
        <v>0.39319999999999999</v>
      </c>
      <c r="O286" s="30">
        <v>7.6899999999999996E-2</v>
      </c>
      <c r="P286" s="30">
        <v>0.1043</v>
      </c>
      <c r="Q286" s="29">
        <v>127.25</v>
      </c>
      <c r="R286" s="25">
        <v>46522.52</v>
      </c>
      <c r="S286" s="30">
        <v>0.3226</v>
      </c>
      <c r="T286" s="30">
        <v>0.30880000000000002</v>
      </c>
      <c r="U286" s="30">
        <v>0.36870000000000003</v>
      </c>
      <c r="V286" s="26">
        <v>18.7</v>
      </c>
      <c r="W286" s="29">
        <v>20.84</v>
      </c>
      <c r="X286" s="25">
        <v>67540.039999999994</v>
      </c>
      <c r="Y286" s="26">
        <v>170.3</v>
      </c>
      <c r="Z286" s="25">
        <v>146024.89000000001</v>
      </c>
      <c r="AA286" s="30">
        <v>0.80510000000000004</v>
      </c>
      <c r="AB286" s="30">
        <v>0.17419999999999999</v>
      </c>
      <c r="AC286" s="30">
        <v>1.9900000000000001E-2</v>
      </c>
      <c r="AD286" s="30">
        <v>8.0000000000000004E-4</v>
      </c>
      <c r="AE286" s="30">
        <v>0.19539999999999999</v>
      </c>
      <c r="AF286" s="25">
        <v>146.02000000000001</v>
      </c>
      <c r="AG286" s="25">
        <v>4460.2700000000004</v>
      </c>
      <c r="AH286" s="25">
        <v>596.76</v>
      </c>
      <c r="AI286" s="25">
        <v>165281.94</v>
      </c>
      <c r="AJ286" s="28">
        <v>465</v>
      </c>
      <c r="AK286" s="33">
        <v>42343</v>
      </c>
      <c r="AL286" s="33">
        <v>53314</v>
      </c>
      <c r="AM286" s="26">
        <v>39.93</v>
      </c>
      <c r="AN286" s="26">
        <v>30.36</v>
      </c>
      <c r="AO286" s="26">
        <v>30.27</v>
      </c>
      <c r="AP286" s="26">
        <v>4.8</v>
      </c>
      <c r="AQ286" s="25">
        <v>0</v>
      </c>
      <c r="AR286" s="27">
        <v>0.69089999999999996</v>
      </c>
      <c r="AS286" s="25">
        <v>913.41</v>
      </c>
      <c r="AT286" s="25">
        <v>2016.24</v>
      </c>
      <c r="AU286" s="25">
        <v>4712.16</v>
      </c>
      <c r="AV286" s="25">
        <v>867.71</v>
      </c>
      <c r="AW286" s="25">
        <v>201.53</v>
      </c>
      <c r="AX286" s="25">
        <v>8711.0400000000009</v>
      </c>
      <c r="AY286" s="25">
        <v>2912.47</v>
      </c>
      <c r="AZ286" s="30">
        <v>0.36809999999999998</v>
      </c>
      <c r="BA286" s="25">
        <v>4559.6400000000003</v>
      </c>
      <c r="BB286" s="30">
        <v>0.57630000000000003</v>
      </c>
      <c r="BC286" s="25">
        <v>439.88</v>
      </c>
      <c r="BD286" s="30">
        <v>5.5599999999999997E-2</v>
      </c>
      <c r="BE286" s="25">
        <v>7912</v>
      </c>
      <c r="BF286" s="25">
        <v>1403.45</v>
      </c>
      <c r="BG286" s="30">
        <v>0.3276</v>
      </c>
      <c r="BH286" s="30">
        <v>0.55669999999999997</v>
      </c>
      <c r="BI286" s="30">
        <v>0.1986</v>
      </c>
      <c r="BJ286" s="30">
        <v>0.12570000000000001</v>
      </c>
      <c r="BK286" s="30">
        <v>3.7100000000000001E-2</v>
      </c>
      <c r="BL286" s="30">
        <v>8.1900000000000001E-2</v>
      </c>
    </row>
    <row r="287" spans="1:64" ht="15" x14ac:dyDescent="0.25">
      <c r="A287" s="28" t="s">
        <v>550</v>
      </c>
      <c r="B287" s="28">
        <v>48017</v>
      </c>
      <c r="C287" s="28">
        <v>108</v>
      </c>
      <c r="D287" s="29">
        <v>18.440000000000001</v>
      </c>
      <c r="E287" s="29">
        <v>1991.55</v>
      </c>
      <c r="F287" s="29">
        <v>2027</v>
      </c>
      <c r="G287" s="30">
        <v>1E-3</v>
      </c>
      <c r="H287" s="30">
        <v>0</v>
      </c>
      <c r="I287" s="30">
        <v>9.9000000000000008E-3</v>
      </c>
      <c r="J287" s="30">
        <v>3.0000000000000001E-3</v>
      </c>
      <c r="K287" s="30">
        <v>3.8E-3</v>
      </c>
      <c r="L287" s="30">
        <v>0.96719999999999995</v>
      </c>
      <c r="M287" s="30">
        <v>1.5100000000000001E-2</v>
      </c>
      <c r="N287" s="30">
        <v>0.39779999999999999</v>
      </c>
      <c r="O287" s="30">
        <v>0</v>
      </c>
      <c r="P287" s="30">
        <v>0.1036</v>
      </c>
      <c r="Q287" s="29">
        <v>97.19</v>
      </c>
      <c r="R287" s="25">
        <v>49696.18</v>
      </c>
      <c r="S287" s="30">
        <v>0.22389999999999999</v>
      </c>
      <c r="T287" s="30">
        <v>0.19400000000000001</v>
      </c>
      <c r="U287" s="30">
        <v>0.58209999999999995</v>
      </c>
      <c r="V287" s="26">
        <v>17.27</v>
      </c>
      <c r="W287" s="29">
        <v>15.33</v>
      </c>
      <c r="X287" s="25">
        <v>72499.98</v>
      </c>
      <c r="Y287" s="26">
        <v>126.34</v>
      </c>
      <c r="Z287" s="25">
        <v>101294.65</v>
      </c>
      <c r="AA287" s="30">
        <v>0.84819999999999995</v>
      </c>
      <c r="AB287" s="30">
        <v>8.7900000000000006E-2</v>
      </c>
      <c r="AC287" s="30">
        <v>6.2600000000000003E-2</v>
      </c>
      <c r="AD287" s="30">
        <v>1.2999999999999999E-3</v>
      </c>
      <c r="AE287" s="30">
        <v>0.15490000000000001</v>
      </c>
      <c r="AF287" s="25">
        <v>101.29</v>
      </c>
      <c r="AG287" s="25">
        <v>2299.6999999999998</v>
      </c>
      <c r="AH287" s="25">
        <v>323.66000000000003</v>
      </c>
      <c r="AI287" s="25">
        <v>101132.49</v>
      </c>
      <c r="AJ287" s="28">
        <v>189</v>
      </c>
      <c r="AK287" s="33">
        <v>30813</v>
      </c>
      <c r="AL287" s="33">
        <v>42673</v>
      </c>
      <c r="AM287" s="26">
        <v>32.9</v>
      </c>
      <c r="AN287" s="26">
        <v>22</v>
      </c>
      <c r="AO287" s="26">
        <v>22.08</v>
      </c>
      <c r="AP287" s="26">
        <v>4.5999999999999996</v>
      </c>
      <c r="AQ287" s="25">
        <v>937.04</v>
      </c>
      <c r="AR287" s="27">
        <v>1.2276</v>
      </c>
      <c r="AS287" s="25">
        <v>1277.08</v>
      </c>
      <c r="AT287" s="25">
        <v>2058.94</v>
      </c>
      <c r="AU287" s="25">
        <v>4447.6400000000003</v>
      </c>
      <c r="AV287" s="25">
        <v>706.36</v>
      </c>
      <c r="AW287" s="25">
        <v>121.81</v>
      </c>
      <c r="AX287" s="25">
        <v>8611.83</v>
      </c>
      <c r="AY287" s="25">
        <v>4670.97</v>
      </c>
      <c r="AZ287" s="30">
        <v>0.54420000000000002</v>
      </c>
      <c r="BA287" s="25">
        <v>3276.56</v>
      </c>
      <c r="BB287" s="30">
        <v>0.38179999999999997</v>
      </c>
      <c r="BC287" s="25">
        <v>635.03</v>
      </c>
      <c r="BD287" s="30">
        <v>7.3999999999999996E-2</v>
      </c>
      <c r="BE287" s="25">
        <v>8582.56</v>
      </c>
      <c r="BF287" s="25">
        <v>4579.1499999999996</v>
      </c>
      <c r="BG287" s="30">
        <v>1.7894000000000001</v>
      </c>
      <c r="BH287" s="30">
        <v>0.61719999999999997</v>
      </c>
      <c r="BI287" s="30">
        <v>0.1827</v>
      </c>
      <c r="BJ287" s="30">
        <v>0.13109999999999999</v>
      </c>
      <c r="BK287" s="30">
        <v>5.3699999999999998E-2</v>
      </c>
      <c r="BL287" s="30">
        <v>1.5299999999999999E-2</v>
      </c>
    </row>
    <row r="288" spans="1:64" ht="15" x14ac:dyDescent="0.25">
      <c r="A288" s="28" t="s">
        <v>551</v>
      </c>
      <c r="B288" s="28">
        <v>44222</v>
      </c>
      <c r="C288" s="28">
        <v>9</v>
      </c>
      <c r="D288" s="29">
        <v>581.26</v>
      </c>
      <c r="E288" s="29">
        <v>5231.34</v>
      </c>
      <c r="F288" s="29">
        <v>4033</v>
      </c>
      <c r="G288" s="30">
        <v>2.7000000000000001E-3</v>
      </c>
      <c r="H288" s="30">
        <v>0</v>
      </c>
      <c r="I288" s="30">
        <v>0.40189999999999998</v>
      </c>
      <c r="J288" s="30">
        <v>1.6999999999999999E-3</v>
      </c>
      <c r="K288" s="30">
        <v>2.8199999999999999E-2</v>
      </c>
      <c r="L288" s="30">
        <v>0.42599999999999999</v>
      </c>
      <c r="M288" s="30">
        <v>0.13950000000000001</v>
      </c>
      <c r="N288" s="30">
        <v>0.80830000000000002</v>
      </c>
      <c r="O288" s="30">
        <v>3.7000000000000002E-3</v>
      </c>
      <c r="P288" s="30">
        <v>0.156</v>
      </c>
      <c r="Q288" s="29">
        <v>197.4</v>
      </c>
      <c r="R288" s="25">
        <v>47355.8</v>
      </c>
      <c r="S288" s="30">
        <v>0.21329999999999999</v>
      </c>
      <c r="T288" s="30">
        <v>0.1787</v>
      </c>
      <c r="U288" s="30">
        <v>0.60809999999999997</v>
      </c>
      <c r="V288" s="26">
        <v>16.68</v>
      </c>
      <c r="W288" s="29">
        <v>30</v>
      </c>
      <c r="X288" s="25">
        <v>78130.570000000007</v>
      </c>
      <c r="Y288" s="26">
        <v>174.38</v>
      </c>
      <c r="Z288" s="25">
        <v>63982.73</v>
      </c>
      <c r="AA288" s="30">
        <v>0.59850000000000003</v>
      </c>
      <c r="AB288" s="30">
        <v>0.3478</v>
      </c>
      <c r="AC288" s="30">
        <v>5.0200000000000002E-2</v>
      </c>
      <c r="AD288" s="30">
        <v>3.5999999999999999E-3</v>
      </c>
      <c r="AE288" s="30">
        <v>0.40210000000000001</v>
      </c>
      <c r="AF288" s="25">
        <v>63.98</v>
      </c>
      <c r="AG288" s="25">
        <v>1781.82</v>
      </c>
      <c r="AH288" s="25">
        <v>230.93</v>
      </c>
      <c r="AI288" s="25">
        <v>56101.440000000002</v>
      </c>
      <c r="AJ288" s="28">
        <v>17</v>
      </c>
      <c r="AK288" s="33">
        <v>20761</v>
      </c>
      <c r="AL288" s="33">
        <v>30262</v>
      </c>
      <c r="AM288" s="26">
        <v>36.51</v>
      </c>
      <c r="AN288" s="26">
        <v>27.28</v>
      </c>
      <c r="AO288" s="26">
        <v>27.48</v>
      </c>
      <c r="AP288" s="26">
        <v>3.7</v>
      </c>
      <c r="AQ288" s="25">
        <v>0</v>
      </c>
      <c r="AR288" s="27">
        <v>0.89249999999999996</v>
      </c>
      <c r="AS288" s="25">
        <v>1524.89</v>
      </c>
      <c r="AT288" s="25">
        <v>2191.25</v>
      </c>
      <c r="AU288" s="25">
        <v>7113.72</v>
      </c>
      <c r="AV288" s="25">
        <v>1251.69</v>
      </c>
      <c r="AW288" s="25">
        <v>690.79</v>
      </c>
      <c r="AX288" s="25">
        <v>12772.34</v>
      </c>
      <c r="AY288" s="25">
        <v>7748.07</v>
      </c>
      <c r="AZ288" s="30">
        <v>0.62119999999999997</v>
      </c>
      <c r="BA288" s="25">
        <v>2392.17</v>
      </c>
      <c r="BB288" s="30">
        <v>0.1918</v>
      </c>
      <c r="BC288" s="25">
        <v>2331.5700000000002</v>
      </c>
      <c r="BD288" s="30">
        <v>0.18690000000000001</v>
      </c>
      <c r="BE288" s="25">
        <v>12471.81</v>
      </c>
      <c r="BF288" s="25">
        <v>5038.79</v>
      </c>
      <c r="BG288" s="30">
        <v>3.5478000000000001</v>
      </c>
      <c r="BH288" s="30">
        <v>0.5262</v>
      </c>
      <c r="BI288" s="30">
        <v>0.1772</v>
      </c>
      <c r="BJ288" s="30">
        <v>0.25750000000000001</v>
      </c>
      <c r="BK288" s="30">
        <v>3.0599999999999999E-2</v>
      </c>
      <c r="BL288" s="30">
        <v>8.5000000000000006E-3</v>
      </c>
    </row>
    <row r="289" spans="1:64" ht="15" x14ac:dyDescent="0.25">
      <c r="A289" s="28" t="s">
        <v>552</v>
      </c>
      <c r="B289" s="28">
        <v>50369</v>
      </c>
      <c r="C289" s="28">
        <v>145</v>
      </c>
      <c r="D289" s="29">
        <v>5.33</v>
      </c>
      <c r="E289" s="29">
        <v>773.25</v>
      </c>
      <c r="F289" s="29">
        <v>888</v>
      </c>
      <c r="G289" s="30">
        <v>2.3E-3</v>
      </c>
      <c r="H289" s="30">
        <v>0</v>
      </c>
      <c r="I289" s="30">
        <v>3.0999999999999999E-3</v>
      </c>
      <c r="J289" s="30">
        <v>0</v>
      </c>
      <c r="K289" s="30">
        <v>7.7999999999999996E-3</v>
      </c>
      <c r="L289" s="30">
        <v>0.96840000000000004</v>
      </c>
      <c r="M289" s="30">
        <v>1.84E-2</v>
      </c>
      <c r="N289" s="30">
        <v>0.39300000000000002</v>
      </c>
      <c r="O289" s="30">
        <v>0</v>
      </c>
      <c r="P289" s="30">
        <v>0.13450000000000001</v>
      </c>
      <c r="Q289" s="29">
        <v>43.24</v>
      </c>
      <c r="R289" s="25">
        <v>51740</v>
      </c>
      <c r="S289" s="30">
        <v>7.8100000000000003E-2</v>
      </c>
      <c r="T289" s="30">
        <v>0.21879999999999999</v>
      </c>
      <c r="U289" s="30">
        <v>0.70309999999999995</v>
      </c>
      <c r="V289" s="26">
        <v>16.93</v>
      </c>
      <c r="W289" s="29">
        <v>12.2</v>
      </c>
      <c r="X289" s="25">
        <v>44239.93</v>
      </c>
      <c r="Y289" s="26">
        <v>61.33</v>
      </c>
      <c r="Z289" s="25">
        <v>111669.85</v>
      </c>
      <c r="AA289" s="30">
        <v>0.9335</v>
      </c>
      <c r="AB289" s="30">
        <v>2.8500000000000001E-2</v>
      </c>
      <c r="AC289" s="30">
        <v>3.6200000000000003E-2</v>
      </c>
      <c r="AD289" s="30">
        <v>1.8E-3</v>
      </c>
      <c r="AE289" s="30">
        <v>6.7000000000000004E-2</v>
      </c>
      <c r="AF289" s="25">
        <v>111.67</v>
      </c>
      <c r="AG289" s="25">
        <v>3340.94</v>
      </c>
      <c r="AH289" s="25">
        <v>627.49</v>
      </c>
      <c r="AI289" s="25">
        <v>88235.22</v>
      </c>
      <c r="AJ289" s="28">
        <v>109</v>
      </c>
      <c r="AK289" s="33">
        <v>33385</v>
      </c>
      <c r="AL289" s="33">
        <v>46115</v>
      </c>
      <c r="AM289" s="26">
        <v>45.7</v>
      </c>
      <c r="AN289" s="26">
        <v>29.09</v>
      </c>
      <c r="AO289" s="26">
        <v>36.01</v>
      </c>
      <c r="AP289" s="26">
        <v>5.3</v>
      </c>
      <c r="AQ289" s="25">
        <v>0</v>
      </c>
      <c r="AR289" s="27">
        <v>0.90900000000000003</v>
      </c>
      <c r="AS289" s="25">
        <v>1312.11</v>
      </c>
      <c r="AT289" s="25">
        <v>1755.83</v>
      </c>
      <c r="AU289" s="25">
        <v>5769.58</v>
      </c>
      <c r="AV289" s="25">
        <v>658.41</v>
      </c>
      <c r="AW289" s="25">
        <v>60.07</v>
      </c>
      <c r="AX289" s="25">
        <v>9556</v>
      </c>
      <c r="AY289" s="25">
        <v>4788.8</v>
      </c>
      <c r="AZ289" s="30">
        <v>0.45429999999999998</v>
      </c>
      <c r="BA289" s="25">
        <v>5077.3999999999996</v>
      </c>
      <c r="BB289" s="30">
        <v>0.48159999999999997</v>
      </c>
      <c r="BC289" s="25">
        <v>675.55</v>
      </c>
      <c r="BD289" s="30">
        <v>6.4100000000000004E-2</v>
      </c>
      <c r="BE289" s="25">
        <v>10541.76</v>
      </c>
      <c r="BF289" s="25">
        <v>5317.07</v>
      </c>
      <c r="BG289" s="30">
        <v>1.6978</v>
      </c>
      <c r="BH289" s="30">
        <v>0.56040000000000001</v>
      </c>
      <c r="BI289" s="30">
        <v>0.1963</v>
      </c>
      <c r="BJ289" s="30">
        <v>0.1447</v>
      </c>
      <c r="BK289" s="30">
        <v>3.7600000000000001E-2</v>
      </c>
      <c r="BL289" s="30">
        <v>6.0900000000000003E-2</v>
      </c>
    </row>
    <row r="290" spans="1:64" ht="15" x14ac:dyDescent="0.25">
      <c r="A290" s="28" t="s">
        <v>553</v>
      </c>
      <c r="B290" s="28">
        <v>45450</v>
      </c>
      <c r="C290" s="28">
        <v>25</v>
      </c>
      <c r="D290" s="29">
        <v>36.26</v>
      </c>
      <c r="E290" s="29">
        <v>906.6</v>
      </c>
      <c r="F290" s="29">
        <v>1005</v>
      </c>
      <c r="G290" s="30">
        <v>0</v>
      </c>
      <c r="H290" s="30">
        <v>0</v>
      </c>
      <c r="I290" s="30">
        <v>6.0000000000000001E-3</v>
      </c>
      <c r="J290" s="30">
        <v>0</v>
      </c>
      <c r="K290" s="30">
        <v>8.9999999999999998E-4</v>
      </c>
      <c r="L290" s="30">
        <v>0.98280000000000001</v>
      </c>
      <c r="M290" s="30">
        <v>1.03E-2</v>
      </c>
      <c r="N290" s="30">
        <v>0.5383</v>
      </c>
      <c r="O290" s="30">
        <v>0</v>
      </c>
      <c r="P290" s="30">
        <v>0.1484</v>
      </c>
      <c r="Q290" s="29">
        <v>49.74</v>
      </c>
      <c r="R290" s="25">
        <v>50008.55</v>
      </c>
      <c r="S290" s="30">
        <v>0.2099</v>
      </c>
      <c r="T290" s="30">
        <v>0.24690000000000001</v>
      </c>
      <c r="U290" s="30">
        <v>0.54320000000000002</v>
      </c>
      <c r="V290" s="26">
        <v>17.510000000000002</v>
      </c>
      <c r="W290" s="29">
        <v>9.1</v>
      </c>
      <c r="X290" s="25">
        <v>54649.38</v>
      </c>
      <c r="Y290" s="26">
        <v>97.05</v>
      </c>
      <c r="Z290" s="25">
        <v>92477.87</v>
      </c>
      <c r="AA290" s="30">
        <v>0.7248</v>
      </c>
      <c r="AB290" s="30">
        <v>0.1973</v>
      </c>
      <c r="AC290" s="30">
        <v>7.6499999999999999E-2</v>
      </c>
      <c r="AD290" s="30">
        <v>1.2999999999999999E-3</v>
      </c>
      <c r="AE290" s="30">
        <v>0.2752</v>
      </c>
      <c r="AF290" s="25">
        <v>92.48</v>
      </c>
      <c r="AG290" s="25">
        <v>2108.59</v>
      </c>
      <c r="AH290" s="25">
        <v>332.73</v>
      </c>
      <c r="AI290" s="25">
        <v>75727.039999999994</v>
      </c>
      <c r="AJ290" s="28">
        <v>61</v>
      </c>
      <c r="AK290" s="33">
        <v>25855</v>
      </c>
      <c r="AL290" s="33">
        <v>37674</v>
      </c>
      <c r="AM290" s="26">
        <v>28.9</v>
      </c>
      <c r="AN290" s="26">
        <v>22.36</v>
      </c>
      <c r="AO290" s="26">
        <v>22</v>
      </c>
      <c r="AP290" s="26">
        <v>0</v>
      </c>
      <c r="AQ290" s="25">
        <v>0</v>
      </c>
      <c r="AR290" s="27">
        <v>0.66800000000000004</v>
      </c>
      <c r="AS290" s="25">
        <v>1137.77</v>
      </c>
      <c r="AT290" s="25">
        <v>3120.47</v>
      </c>
      <c r="AU290" s="25">
        <v>5587.94</v>
      </c>
      <c r="AV290" s="25">
        <v>807.46</v>
      </c>
      <c r="AW290" s="25">
        <v>356.21</v>
      </c>
      <c r="AX290" s="25">
        <v>11009.85</v>
      </c>
      <c r="AY290" s="25">
        <v>5234.3900000000003</v>
      </c>
      <c r="AZ290" s="30">
        <v>0.57589999999999997</v>
      </c>
      <c r="BA290" s="25">
        <v>2832.66</v>
      </c>
      <c r="BB290" s="30">
        <v>0.31159999999999999</v>
      </c>
      <c r="BC290" s="25">
        <v>1022.75</v>
      </c>
      <c r="BD290" s="30">
        <v>0.1125</v>
      </c>
      <c r="BE290" s="25">
        <v>9089.7999999999993</v>
      </c>
      <c r="BF290" s="25">
        <v>6532.69</v>
      </c>
      <c r="BG290" s="30">
        <v>2.6945000000000001</v>
      </c>
      <c r="BH290" s="30">
        <v>0.5857</v>
      </c>
      <c r="BI290" s="30">
        <v>0.19980000000000001</v>
      </c>
      <c r="BJ290" s="30">
        <v>0.1734</v>
      </c>
      <c r="BK290" s="30">
        <v>2.9600000000000001E-2</v>
      </c>
      <c r="BL290" s="30">
        <v>1.1599999999999999E-2</v>
      </c>
    </row>
    <row r="291" spans="1:64" ht="15" x14ac:dyDescent="0.25">
      <c r="A291" s="28" t="s">
        <v>554</v>
      </c>
      <c r="B291" s="28">
        <v>50443</v>
      </c>
      <c r="C291" s="28">
        <v>100</v>
      </c>
      <c r="D291" s="29">
        <v>43.16</v>
      </c>
      <c r="E291" s="29">
        <v>4316.09</v>
      </c>
      <c r="F291" s="29">
        <v>3833</v>
      </c>
      <c r="G291" s="30">
        <v>1.2E-2</v>
      </c>
      <c r="H291" s="30">
        <v>2.0000000000000001E-4</v>
      </c>
      <c r="I291" s="30">
        <v>1.06E-2</v>
      </c>
      <c r="J291" s="30">
        <v>1.8E-3</v>
      </c>
      <c r="K291" s="30">
        <v>1.95E-2</v>
      </c>
      <c r="L291" s="30">
        <v>0.93069999999999997</v>
      </c>
      <c r="M291" s="30">
        <v>2.52E-2</v>
      </c>
      <c r="N291" s="30">
        <v>0.2014</v>
      </c>
      <c r="O291" s="30">
        <v>5.1999999999999998E-3</v>
      </c>
      <c r="P291" s="30">
        <v>9.98E-2</v>
      </c>
      <c r="Q291" s="29">
        <v>160.41999999999999</v>
      </c>
      <c r="R291" s="25">
        <v>55576.27</v>
      </c>
      <c r="S291" s="30">
        <v>0.1991</v>
      </c>
      <c r="T291" s="30">
        <v>0.36649999999999999</v>
      </c>
      <c r="U291" s="30">
        <v>0.43440000000000001</v>
      </c>
      <c r="V291" s="26">
        <v>20.37</v>
      </c>
      <c r="W291" s="29">
        <v>13.78</v>
      </c>
      <c r="X291" s="25">
        <v>79329.539999999994</v>
      </c>
      <c r="Y291" s="26">
        <v>303.27</v>
      </c>
      <c r="Z291" s="25">
        <v>178473.52</v>
      </c>
      <c r="AA291" s="30">
        <v>0.93730000000000002</v>
      </c>
      <c r="AB291" s="30">
        <v>3.8899999999999997E-2</v>
      </c>
      <c r="AC291" s="30">
        <v>2.3E-2</v>
      </c>
      <c r="AD291" s="30">
        <v>8.0000000000000004E-4</v>
      </c>
      <c r="AE291" s="30">
        <v>6.2799999999999995E-2</v>
      </c>
      <c r="AF291" s="25">
        <v>178.47</v>
      </c>
      <c r="AG291" s="25">
        <v>4398.8100000000004</v>
      </c>
      <c r="AH291" s="25">
        <v>727.84</v>
      </c>
      <c r="AI291" s="25">
        <v>198722.31</v>
      </c>
      <c r="AJ291" s="28">
        <v>516</v>
      </c>
      <c r="AK291" s="33">
        <v>49451</v>
      </c>
      <c r="AL291" s="33">
        <v>65617</v>
      </c>
      <c r="AM291" s="26">
        <v>37.840000000000003</v>
      </c>
      <c r="AN291" s="26">
        <v>24.39</v>
      </c>
      <c r="AO291" s="26">
        <v>22.69</v>
      </c>
      <c r="AP291" s="26">
        <v>1.6</v>
      </c>
      <c r="AQ291" s="25">
        <v>0</v>
      </c>
      <c r="AR291" s="27">
        <v>0.49780000000000002</v>
      </c>
      <c r="AS291" s="25">
        <v>777.15</v>
      </c>
      <c r="AT291" s="25">
        <v>1699.99</v>
      </c>
      <c r="AU291" s="25">
        <v>4885.47</v>
      </c>
      <c r="AV291" s="25">
        <v>542.82000000000005</v>
      </c>
      <c r="AW291" s="25">
        <v>54.51</v>
      </c>
      <c r="AX291" s="25">
        <v>7959.93</v>
      </c>
      <c r="AY291" s="25">
        <v>2870.5</v>
      </c>
      <c r="AZ291" s="30">
        <v>0.38840000000000002</v>
      </c>
      <c r="BA291" s="25">
        <v>4029.06</v>
      </c>
      <c r="BB291" s="30">
        <v>0.54520000000000002</v>
      </c>
      <c r="BC291" s="25">
        <v>490.44</v>
      </c>
      <c r="BD291" s="30">
        <v>6.6400000000000001E-2</v>
      </c>
      <c r="BE291" s="25">
        <v>7389.99</v>
      </c>
      <c r="BF291" s="25">
        <v>1794.01</v>
      </c>
      <c r="BG291" s="30">
        <v>0.28810000000000002</v>
      </c>
      <c r="BH291" s="30">
        <v>0.55549999999999999</v>
      </c>
      <c r="BI291" s="30">
        <v>0.23830000000000001</v>
      </c>
      <c r="BJ291" s="30">
        <v>0.16250000000000001</v>
      </c>
      <c r="BK291" s="30">
        <v>2.87E-2</v>
      </c>
      <c r="BL291" s="30">
        <v>1.5100000000000001E-2</v>
      </c>
    </row>
    <row r="292" spans="1:64" ht="15" x14ac:dyDescent="0.25">
      <c r="A292" s="28" t="s">
        <v>555</v>
      </c>
      <c r="B292" s="28">
        <v>44230</v>
      </c>
      <c r="C292" s="28">
        <v>2</v>
      </c>
      <c r="D292" s="29">
        <v>293.45999999999998</v>
      </c>
      <c r="E292" s="29">
        <v>586.91</v>
      </c>
      <c r="F292" s="29">
        <v>632</v>
      </c>
      <c r="G292" s="30">
        <v>0</v>
      </c>
      <c r="H292" s="30">
        <v>0</v>
      </c>
      <c r="I292" s="30">
        <v>0.44440000000000002</v>
      </c>
      <c r="J292" s="30">
        <v>0</v>
      </c>
      <c r="K292" s="30">
        <v>2.0500000000000001E-2</v>
      </c>
      <c r="L292" s="30">
        <v>0.47799999999999998</v>
      </c>
      <c r="M292" s="30">
        <v>5.7099999999999998E-2</v>
      </c>
      <c r="N292" s="30">
        <v>0.62919999999999998</v>
      </c>
      <c r="O292" s="30">
        <v>5.2299999999999999E-2</v>
      </c>
      <c r="P292" s="30">
        <v>0.1409</v>
      </c>
      <c r="Q292" s="29">
        <v>35.729999999999997</v>
      </c>
      <c r="R292" s="25">
        <v>49929.27</v>
      </c>
      <c r="S292" s="30">
        <v>0.52</v>
      </c>
      <c r="T292" s="30">
        <v>0.18</v>
      </c>
      <c r="U292" s="30">
        <v>0.3</v>
      </c>
      <c r="V292" s="26">
        <v>15.95</v>
      </c>
      <c r="W292" s="29">
        <v>6.15</v>
      </c>
      <c r="X292" s="25">
        <v>63002.93</v>
      </c>
      <c r="Y292" s="26">
        <v>93.2</v>
      </c>
      <c r="Z292" s="25">
        <v>125874.46</v>
      </c>
      <c r="AA292" s="30">
        <v>0.45329999999999998</v>
      </c>
      <c r="AB292" s="30">
        <v>0.47320000000000001</v>
      </c>
      <c r="AC292" s="30">
        <v>7.0300000000000001E-2</v>
      </c>
      <c r="AD292" s="30">
        <v>3.2000000000000002E-3</v>
      </c>
      <c r="AE292" s="30">
        <v>0.54730000000000001</v>
      </c>
      <c r="AF292" s="25">
        <v>125.87</v>
      </c>
      <c r="AG292" s="25">
        <v>5055.72</v>
      </c>
      <c r="AH292" s="25">
        <v>326.99</v>
      </c>
      <c r="AI292" s="25">
        <v>123278.81</v>
      </c>
      <c r="AJ292" s="28">
        <v>305</v>
      </c>
      <c r="AK292" s="33">
        <v>22219</v>
      </c>
      <c r="AL292" s="33">
        <v>31046</v>
      </c>
      <c r="AM292" s="26">
        <v>49.79</v>
      </c>
      <c r="AN292" s="26">
        <v>35.14</v>
      </c>
      <c r="AO292" s="26">
        <v>43.48</v>
      </c>
      <c r="AP292" s="26">
        <v>4.1900000000000004</v>
      </c>
      <c r="AQ292" s="25">
        <v>0</v>
      </c>
      <c r="AR292" s="27">
        <v>1.1372</v>
      </c>
      <c r="AS292" s="25">
        <v>2115.75</v>
      </c>
      <c r="AT292" s="25">
        <v>2364.9899999999998</v>
      </c>
      <c r="AU292" s="25">
        <v>6254.79</v>
      </c>
      <c r="AV292" s="25">
        <v>1354.75</v>
      </c>
      <c r="AW292" s="25">
        <v>438.85</v>
      </c>
      <c r="AX292" s="25">
        <v>12529.13</v>
      </c>
      <c r="AY292" s="25">
        <v>4967.95</v>
      </c>
      <c r="AZ292" s="30">
        <v>0.40310000000000001</v>
      </c>
      <c r="BA292" s="25">
        <v>4954.3900000000003</v>
      </c>
      <c r="BB292" s="30">
        <v>0.40200000000000002</v>
      </c>
      <c r="BC292" s="25">
        <v>2402.6799999999998</v>
      </c>
      <c r="BD292" s="30">
        <v>0.19489999999999999</v>
      </c>
      <c r="BE292" s="25">
        <v>12325.01</v>
      </c>
      <c r="BF292" s="25">
        <v>3464.33</v>
      </c>
      <c r="BG292" s="30">
        <v>1.5419</v>
      </c>
      <c r="BH292" s="30">
        <v>0.51100000000000001</v>
      </c>
      <c r="BI292" s="30">
        <v>0.17199999999999999</v>
      </c>
      <c r="BJ292" s="30">
        <v>0.25530000000000003</v>
      </c>
      <c r="BK292" s="30">
        <v>4.5100000000000001E-2</v>
      </c>
      <c r="BL292" s="30">
        <v>1.6500000000000001E-2</v>
      </c>
    </row>
    <row r="293" spans="1:64" ht="15" x14ac:dyDescent="0.25">
      <c r="A293" s="28" t="s">
        <v>556</v>
      </c>
      <c r="B293" s="28">
        <v>49080</v>
      </c>
      <c r="C293" s="28">
        <v>198</v>
      </c>
      <c r="D293" s="29">
        <v>11.17</v>
      </c>
      <c r="E293" s="29">
        <v>2210.9499999999998</v>
      </c>
      <c r="F293" s="29">
        <v>2104</v>
      </c>
      <c r="G293" s="30">
        <v>3.3E-3</v>
      </c>
      <c r="H293" s="30">
        <v>2.0000000000000001E-4</v>
      </c>
      <c r="I293" s="30">
        <v>7.6E-3</v>
      </c>
      <c r="J293" s="30">
        <v>0</v>
      </c>
      <c r="K293" s="30">
        <v>3.5999999999999999E-3</v>
      </c>
      <c r="L293" s="30">
        <v>0.97970000000000002</v>
      </c>
      <c r="M293" s="30">
        <v>5.5999999999999999E-3</v>
      </c>
      <c r="N293" s="30">
        <v>0.38879999999999998</v>
      </c>
      <c r="O293" s="30">
        <v>0</v>
      </c>
      <c r="P293" s="30">
        <v>0.1643</v>
      </c>
      <c r="Q293" s="29">
        <v>100.78</v>
      </c>
      <c r="R293" s="25">
        <v>51747.81</v>
      </c>
      <c r="S293" s="30">
        <v>0.27150000000000002</v>
      </c>
      <c r="T293" s="30">
        <v>0.13250000000000001</v>
      </c>
      <c r="U293" s="30">
        <v>0.59599999999999997</v>
      </c>
      <c r="V293" s="26">
        <v>17.510000000000002</v>
      </c>
      <c r="W293" s="29">
        <v>12</v>
      </c>
      <c r="X293" s="25">
        <v>81482.25</v>
      </c>
      <c r="Y293" s="26">
        <v>173.02</v>
      </c>
      <c r="Z293" s="25">
        <v>131480.01</v>
      </c>
      <c r="AA293" s="30">
        <v>0.83879999999999999</v>
      </c>
      <c r="AB293" s="30">
        <v>0.1024</v>
      </c>
      <c r="AC293" s="30">
        <v>5.74E-2</v>
      </c>
      <c r="AD293" s="30">
        <v>1.4E-3</v>
      </c>
      <c r="AE293" s="30">
        <v>0.16200000000000001</v>
      </c>
      <c r="AF293" s="25">
        <v>131.47999999999999</v>
      </c>
      <c r="AG293" s="25">
        <v>3556.58</v>
      </c>
      <c r="AH293" s="25">
        <v>383.4</v>
      </c>
      <c r="AI293" s="25">
        <v>142074.67000000001</v>
      </c>
      <c r="AJ293" s="28">
        <v>390</v>
      </c>
      <c r="AK293" s="33">
        <v>33776</v>
      </c>
      <c r="AL293" s="33">
        <v>47181</v>
      </c>
      <c r="AM293" s="26">
        <v>43.1</v>
      </c>
      <c r="AN293" s="26">
        <v>25.65</v>
      </c>
      <c r="AO293" s="26">
        <v>29.35</v>
      </c>
      <c r="AP293" s="26">
        <v>3.4</v>
      </c>
      <c r="AQ293" s="25">
        <v>1055.72</v>
      </c>
      <c r="AR293" s="27">
        <v>1.3141</v>
      </c>
      <c r="AS293" s="25">
        <v>1007.93</v>
      </c>
      <c r="AT293" s="25">
        <v>2164.67</v>
      </c>
      <c r="AU293" s="25">
        <v>5654.63</v>
      </c>
      <c r="AV293" s="25">
        <v>855.34</v>
      </c>
      <c r="AW293" s="25">
        <v>274.48</v>
      </c>
      <c r="AX293" s="25">
        <v>9957.06</v>
      </c>
      <c r="AY293" s="25">
        <v>4249.78</v>
      </c>
      <c r="AZ293" s="30">
        <v>0.44829999999999998</v>
      </c>
      <c r="BA293" s="25">
        <v>4400.68</v>
      </c>
      <c r="BB293" s="30">
        <v>0.4642</v>
      </c>
      <c r="BC293" s="25">
        <v>830.05</v>
      </c>
      <c r="BD293" s="30">
        <v>8.7599999999999997E-2</v>
      </c>
      <c r="BE293" s="25">
        <v>9480.51</v>
      </c>
      <c r="BF293" s="25">
        <v>3180.8</v>
      </c>
      <c r="BG293" s="30">
        <v>0.95079999999999998</v>
      </c>
      <c r="BH293" s="30">
        <v>0.56540000000000001</v>
      </c>
      <c r="BI293" s="30">
        <v>0.23100000000000001</v>
      </c>
      <c r="BJ293" s="30">
        <v>0.1217</v>
      </c>
      <c r="BK293" s="30">
        <v>3.7400000000000003E-2</v>
      </c>
      <c r="BL293" s="30">
        <v>4.4499999999999998E-2</v>
      </c>
    </row>
    <row r="294" spans="1:64" ht="15" x14ac:dyDescent="0.25">
      <c r="A294" s="28" t="s">
        <v>557</v>
      </c>
      <c r="B294" s="28">
        <v>44248</v>
      </c>
      <c r="C294" s="28">
        <v>317</v>
      </c>
      <c r="D294" s="29">
        <v>12.59</v>
      </c>
      <c r="E294" s="29">
        <v>3991.4</v>
      </c>
      <c r="F294" s="29">
        <v>4010</v>
      </c>
      <c r="G294" s="30">
        <v>3.8E-3</v>
      </c>
      <c r="H294" s="30">
        <v>0</v>
      </c>
      <c r="I294" s="30">
        <v>5.1999999999999998E-3</v>
      </c>
      <c r="J294" s="30">
        <v>2.0999999999999999E-3</v>
      </c>
      <c r="K294" s="30">
        <v>5.5999999999999999E-3</v>
      </c>
      <c r="L294" s="30">
        <v>0.9718</v>
      </c>
      <c r="M294" s="30">
        <v>1.15E-2</v>
      </c>
      <c r="N294" s="30">
        <v>0.55759999999999998</v>
      </c>
      <c r="O294" s="30">
        <v>0</v>
      </c>
      <c r="P294" s="30">
        <v>0.16250000000000001</v>
      </c>
      <c r="Q294" s="29">
        <v>160.77000000000001</v>
      </c>
      <c r="R294" s="25">
        <v>53173.23</v>
      </c>
      <c r="S294" s="30">
        <v>0.1462</v>
      </c>
      <c r="T294" s="30">
        <v>0.2213</v>
      </c>
      <c r="U294" s="30">
        <v>0.63239999999999996</v>
      </c>
      <c r="V294" s="26">
        <v>19.170000000000002</v>
      </c>
      <c r="W294" s="29">
        <v>20</v>
      </c>
      <c r="X294" s="25">
        <v>86300.65</v>
      </c>
      <c r="Y294" s="26">
        <v>194.61</v>
      </c>
      <c r="Z294" s="25">
        <v>118854.94</v>
      </c>
      <c r="AA294" s="30">
        <v>0.81430000000000002</v>
      </c>
      <c r="AB294" s="30">
        <v>9.6799999999999997E-2</v>
      </c>
      <c r="AC294" s="30">
        <v>8.7999999999999995E-2</v>
      </c>
      <c r="AD294" s="30">
        <v>8.9999999999999998E-4</v>
      </c>
      <c r="AE294" s="30">
        <v>0.18590000000000001</v>
      </c>
      <c r="AF294" s="25">
        <v>118.85</v>
      </c>
      <c r="AG294" s="25">
        <v>2753.22</v>
      </c>
      <c r="AH294" s="25">
        <v>417.22</v>
      </c>
      <c r="AI294" s="25">
        <v>114994.19</v>
      </c>
      <c r="AJ294" s="28">
        <v>261</v>
      </c>
      <c r="AK294" s="33">
        <v>27635</v>
      </c>
      <c r="AL294" s="33">
        <v>38733</v>
      </c>
      <c r="AM294" s="26">
        <v>32.4</v>
      </c>
      <c r="AN294" s="26">
        <v>22.24</v>
      </c>
      <c r="AO294" s="26">
        <v>22.44</v>
      </c>
      <c r="AP294" s="26">
        <v>2.4</v>
      </c>
      <c r="AQ294" s="25">
        <v>0</v>
      </c>
      <c r="AR294" s="27">
        <v>0.97119999999999995</v>
      </c>
      <c r="AS294" s="25">
        <v>986.83</v>
      </c>
      <c r="AT294" s="25">
        <v>2113.7399999999998</v>
      </c>
      <c r="AU294" s="25">
        <v>4844.51</v>
      </c>
      <c r="AV294" s="25">
        <v>1104.03</v>
      </c>
      <c r="AW294" s="25">
        <v>418.93</v>
      </c>
      <c r="AX294" s="25">
        <v>9468.0300000000007</v>
      </c>
      <c r="AY294" s="25">
        <v>5189.72</v>
      </c>
      <c r="AZ294" s="30">
        <v>0.56569999999999998</v>
      </c>
      <c r="BA294" s="25">
        <v>2677.63</v>
      </c>
      <c r="BB294" s="30">
        <v>0.29189999999999999</v>
      </c>
      <c r="BC294" s="25">
        <v>1305.8699999999999</v>
      </c>
      <c r="BD294" s="30">
        <v>0.1424</v>
      </c>
      <c r="BE294" s="25">
        <v>9173.2199999999993</v>
      </c>
      <c r="BF294" s="25">
        <v>5201.88</v>
      </c>
      <c r="BG294" s="30">
        <v>2.1941999999999999</v>
      </c>
      <c r="BH294" s="30">
        <v>0.59330000000000005</v>
      </c>
      <c r="BI294" s="30">
        <v>0.26200000000000001</v>
      </c>
      <c r="BJ294" s="30">
        <v>0.1012</v>
      </c>
      <c r="BK294" s="30">
        <v>2.64E-2</v>
      </c>
      <c r="BL294" s="30">
        <v>1.72E-2</v>
      </c>
    </row>
    <row r="295" spans="1:64" ht="15" x14ac:dyDescent="0.25">
      <c r="A295" s="28" t="s">
        <v>558</v>
      </c>
      <c r="B295" s="28">
        <v>44255</v>
      </c>
      <c r="C295" s="28">
        <v>57</v>
      </c>
      <c r="D295" s="29">
        <v>40.07</v>
      </c>
      <c r="E295" s="29">
        <v>2283.71</v>
      </c>
      <c r="F295" s="29">
        <v>1998</v>
      </c>
      <c r="G295" s="30">
        <v>1.34E-2</v>
      </c>
      <c r="H295" s="30">
        <v>0</v>
      </c>
      <c r="I295" s="30">
        <v>4.6399999999999997E-2</v>
      </c>
      <c r="J295" s="30">
        <v>1E-3</v>
      </c>
      <c r="K295" s="30">
        <v>1.7500000000000002E-2</v>
      </c>
      <c r="L295" s="30">
        <v>0.87390000000000001</v>
      </c>
      <c r="M295" s="30">
        <v>4.7800000000000002E-2</v>
      </c>
      <c r="N295" s="30">
        <v>0.43369999999999997</v>
      </c>
      <c r="O295" s="30">
        <v>8.9999999999999993E-3</v>
      </c>
      <c r="P295" s="30">
        <v>0.13650000000000001</v>
      </c>
      <c r="Q295" s="29">
        <v>92</v>
      </c>
      <c r="R295" s="25">
        <v>53058.79</v>
      </c>
      <c r="S295" s="30">
        <v>0.56520000000000004</v>
      </c>
      <c r="T295" s="30">
        <v>0.1449</v>
      </c>
      <c r="U295" s="30">
        <v>0.28989999999999999</v>
      </c>
      <c r="V295" s="26">
        <v>18.489999999999998</v>
      </c>
      <c r="W295" s="29">
        <v>24.27</v>
      </c>
      <c r="X295" s="25">
        <v>64333.91</v>
      </c>
      <c r="Y295" s="26">
        <v>92.33</v>
      </c>
      <c r="Z295" s="25">
        <v>129460.02</v>
      </c>
      <c r="AA295" s="30">
        <v>0.78459999999999996</v>
      </c>
      <c r="AB295" s="30">
        <v>0.18390000000000001</v>
      </c>
      <c r="AC295" s="30">
        <v>3.0200000000000001E-2</v>
      </c>
      <c r="AD295" s="30">
        <v>1.2999999999999999E-3</v>
      </c>
      <c r="AE295" s="30">
        <v>0.2157</v>
      </c>
      <c r="AF295" s="25">
        <v>129.46</v>
      </c>
      <c r="AG295" s="25">
        <v>2917.13</v>
      </c>
      <c r="AH295" s="25">
        <v>457.87</v>
      </c>
      <c r="AI295" s="25">
        <v>136320.56</v>
      </c>
      <c r="AJ295" s="28">
        <v>374</v>
      </c>
      <c r="AK295" s="33">
        <v>31348</v>
      </c>
      <c r="AL295" s="33">
        <v>46841</v>
      </c>
      <c r="AM295" s="26">
        <v>38.6</v>
      </c>
      <c r="AN295" s="26">
        <v>21.35</v>
      </c>
      <c r="AO295" s="26">
        <v>24.84</v>
      </c>
      <c r="AP295" s="26">
        <v>4.2</v>
      </c>
      <c r="AQ295" s="25">
        <v>1205.51</v>
      </c>
      <c r="AR295" s="27">
        <v>1.0971</v>
      </c>
      <c r="AS295" s="25">
        <v>1654.41</v>
      </c>
      <c r="AT295" s="25">
        <v>1571.99</v>
      </c>
      <c r="AU295" s="25">
        <v>5931.43</v>
      </c>
      <c r="AV295" s="25">
        <v>1261.5899999999999</v>
      </c>
      <c r="AW295" s="25">
        <v>210.77</v>
      </c>
      <c r="AX295" s="25">
        <v>10630.18</v>
      </c>
      <c r="AY295" s="25">
        <v>3890.2</v>
      </c>
      <c r="AZ295" s="30">
        <v>0.37569999999999998</v>
      </c>
      <c r="BA295" s="25">
        <v>5531.22</v>
      </c>
      <c r="BB295" s="30">
        <v>0.53420000000000001</v>
      </c>
      <c r="BC295" s="25">
        <v>932.17</v>
      </c>
      <c r="BD295" s="30">
        <v>0.09</v>
      </c>
      <c r="BE295" s="25">
        <v>10353.59</v>
      </c>
      <c r="BF295" s="25">
        <v>2718.5</v>
      </c>
      <c r="BG295" s="30">
        <v>0.72509999999999997</v>
      </c>
      <c r="BH295" s="30">
        <v>0.56559999999999999</v>
      </c>
      <c r="BI295" s="30">
        <v>0.2107</v>
      </c>
      <c r="BJ295" s="30">
        <v>0.1658</v>
      </c>
      <c r="BK295" s="30">
        <v>3.6499999999999998E-2</v>
      </c>
      <c r="BL295" s="30">
        <v>2.1399999999999999E-2</v>
      </c>
    </row>
    <row r="296" spans="1:64" ht="15" x14ac:dyDescent="0.25">
      <c r="A296" s="28" t="s">
        <v>559</v>
      </c>
      <c r="B296" s="28">
        <v>44263</v>
      </c>
      <c r="C296" s="28">
        <v>16</v>
      </c>
      <c r="D296" s="29">
        <v>613.45000000000005</v>
      </c>
      <c r="E296" s="29">
        <v>9815.24</v>
      </c>
      <c r="F296" s="29">
        <v>7585</v>
      </c>
      <c r="G296" s="30">
        <v>2.3999999999999998E-3</v>
      </c>
      <c r="H296" s="30">
        <v>1E-4</v>
      </c>
      <c r="I296" s="30">
        <v>0.27760000000000001</v>
      </c>
      <c r="J296" s="30">
        <v>2.5000000000000001E-3</v>
      </c>
      <c r="K296" s="30">
        <v>0.31640000000000001</v>
      </c>
      <c r="L296" s="30">
        <v>0.28029999999999999</v>
      </c>
      <c r="M296" s="30">
        <v>0.1207</v>
      </c>
      <c r="N296" s="30">
        <v>0.84509999999999996</v>
      </c>
      <c r="O296" s="30">
        <v>3.4000000000000002E-2</v>
      </c>
      <c r="P296" s="30">
        <v>0.1648</v>
      </c>
      <c r="Q296" s="29">
        <v>257.77999999999997</v>
      </c>
      <c r="R296" s="25">
        <v>58107.88</v>
      </c>
      <c r="S296" s="30">
        <v>0.1643</v>
      </c>
      <c r="T296" s="30">
        <v>0.1416</v>
      </c>
      <c r="U296" s="30">
        <v>0.69410000000000005</v>
      </c>
      <c r="V296" s="26">
        <v>25.34</v>
      </c>
      <c r="W296" s="29">
        <v>74.2</v>
      </c>
      <c r="X296" s="25">
        <v>79182.64</v>
      </c>
      <c r="Y296" s="26">
        <v>132.28</v>
      </c>
      <c r="Z296" s="25">
        <v>66816.72</v>
      </c>
      <c r="AA296" s="30">
        <v>0.79910000000000003</v>
      </c>
      <c r="AB296" s="30">
        <v>0.18179999999999999</v>
      </c>
      <c r="AC296" s="30">
        <v>1.77E-2</v>
      </c>
      <c r="AD296" s="30">
        <v>1.4E-3</v>
      </c>
      <c r="AE296" s="30">
        <v>0.20230000000000001</v>
      </c>
      <c r="AF296" s="25">
        <v>66.819999999999993</v>
      </c>
      <c r="AG296" s="25">
        <v>1931.35</v>
      </c>
      <c r="AH296" s="25">
        <v>276.33</v>
      </c>
      <c r="AI296" s="25">
        <v>67025.14</v>
      </c>
      <c r="AJ296" s="28">
        <v>36</v>
      </c>
      <c r="AK296" s="33">
        <v>22388</v>
      </c>
      <c r="AL296" s="33">
        <v>31725</v>
      </c>
      <c r="AM296" s="26">
        <v>55.49</v>
      </c>
      <c r="AN296" s="26">
        <v>24.85</v>
      </c>
      <c r="AO296" s="26">
        <v>43.93</v>
      </c>
      <c r="AP296" s="26">
        <v>3.44</v>
      </c>
      <c r="AQ296" s="25">
        <v>0</v>
      </c>
      <c r="AR296" s="27">
        <v>1.0073000000000001</v>
      </c>
      <c r="AS296" s="25">
        <v>1524.66</v>
      </c>
      <c r="AT296" s="25">
        <v>2062.4499999999998</v>
      </c>
      <c r="AU296" s="25">
        <v>6906.84</v>
      </c>
      <c r="AV296" s="25">
        <v>1142.72</v>
      </c>
      <c r="AW296" s="25">
        <v>703.57</v>
      </c>
      <c r="AX296" s="25">
        <v>12340.24</v>
      </c>
      <c r="AY296" s="25">
        <v>7459.34</v>
      </c>
      <c r="AZ296" s="30">
        <v>0.60560000000000003</v>
      </c>
      <c r="BA296" s="25">
        <v>2381.56</v>
      </c>
      <c r="BB296" s="30">
        <v>0.1933</v>
      </c>
      <c r="BC296" s="25">
        <v>2477.3000000000002</v>
      </c>
      <c r="BD296" s="30">
        <v>0.2011</v>
      </c>
      <c r="BE296" s="25">
        <v>12318.2</v>
      </c>
      <c r="BF296" s="25">
        <v>4926.75</v>
      </c>
      <c r="BG296" s="30">
        <v>3.3791000000000002</v>
      </c>
      <c r="BH296" s="30">
        <v>0.5111</v>
      </c>
      <c r="BI296" s="30">
        <v>0.16389999999999999</v>
      </c>
      <c r="BJ296" s="30">
        <v>0.30280000000000001</v>
      </c>
      <c r="BK296" s="30">
        <v>1.0800000000000001E-2</v>
      </c>
      <c r="BL296" s="30">
        <v>1.14E-2</v>
      </c>
    </row>
    <row r="297" spans="1:64" ht="15" x14ac:dyDescent="0.25">
      <c r="A297" s="28" t="s">
        <v>560</v>
      </c>
      <c r="B297" s="28">
        <v>50203</v>
      </c>
      <c r="C297" s="28">
        <v>23</v>
      </c>
      <c r="D297" s="29">
        <v>24.25</v>
      </c>
      <c r="E297" s="29">
        <v>557.79999999999995</v>
      </c>
      <c r="F297" s="29">
        <v>590</v>
      </c>
      <c r="G297" s="30">
        <v>0</v>
      </c>
      <c r="H297" s="30">
        <v>0</v>
      </c>
      <c r="I297" s="30">
        <v>2.5000000000000001E-2</v>
      </c>
      <c r="J297" s="30">
        <v>0</v>
      </c>
      <c r="K297" s="30">
        <v>3.3999999999999998E-3</v>
      </c>
      <c r="L297" s="30">
        <v>0.94620000000000004</v>
      </c>
      <c r="M297" s="30">
        <v>2.5399999999999999E-2</v>
      </c>
      <c r="N297" s="30">
        <v>0.3271</v>
      </c>
      <c r="O297" s="30">
        <v>0</v>
      </c>
      <c r="P297" s="30">
        <v>0.1215</v>
      </c>
      <c r="Q297" s="29">
        <v>30.1</v>
      </c>
      <c r="R297" s="25">
        <v>52917.57</v>
      </c>
      <c r="S297" s="30">
        <v>0.24</v>
      </c>
      <c r="T297" s="30">
        <v>0.2</v>
      </c>
      <c r="U297" s="30">
        <v>0.56000000000000005</v>
      </c>
      <c r="V297" s="26">
        <v>15.35</v>
      </c>
      <c r="W297" s="29">
        <v>5.1100000000000003</v>
      </c>
      <c r="X297" s="25">
        <v>63093.57</v>
      </c>
      <c r="Y297" s="26">
        <v>105.51</v>
      </c>
      <c r="Z297" s="25">
        <v>192139.23</v>
      </c>
      <c r="AA297" s="30">
        <v>0.52239999999999998</v>
      </c>
      <c r="AB297" s="30">
        <v>0.38140000000000002</v>
      </c>
      <c r="AC297" s="30">
        <v>9.4200000000000006E-2</v>
      </c>
      <c r="AD297" s="30">
        <v>2E-3</v>
      </c>
      <c r="AE297" s="30">
        <v>0.48470000000000002</v>
      </c>
      <c r="AF297" s="25">
        <v>192.14</v>
      </c>
      <c r="AG297" s="25">
        <v>7065.72</v>
      </c>
      <c r="AH297" s="25">
        <v>491.1</v>
      </c>
      <c r="AI297" s="25">
        <v>235664.69</v>
      </c>
      <c r="AJ297" s="28">
        <v>572</v>
      </c>
      <c r="AK297" s="33">
        <v>30821</v>
      </c>
      <c r="AL297" s="33">
        <v>43381</v>
      </c>
      <c r="AM297" s="26">
        <v>44.65</v>
      </c>
      <c r="AN297" s="26">
        <v>33.130000000000003</v>
      </c>
      <c r="AO297" s="26">
        <v>39.78</v>
      </c>
      <c r="AP297" s="26">
        <v>6.9</v>
      </c>
      <c r="AQ297" s="25">
        <v>0</v>
      </c>
      <c r="AR297" s="27">
        <v>1.0537000000000001</v>
      </c>
      <c r="AS297" s="25">
        <v>1665.84</v>
      </c>
      <c r="AT297" s="25">
        <v>2517.2399999999998</v>
      </c>
      <c r="AU297" s="25">
        <v>6333.06</v>
      </c>
      <c r="AV297" s="25">
        <v>877.48</v>
      </c>
      <c r="AW297" s="25">
        <v>19.100000000000001</v>
      </c>
      <c r="AX297" s="25">
        <v>11412.72</v>
      </c>
      <c r="AY297" s="25">
        <v>4469.28</v>
      </c>
      <c r="AZ297" s="30">
        <v>0.45650000000000002</v>
      </c>
      <c r="BA297" s="25">
        <v>4767.34</v>
      </c>
      <c r="BB297" s="30">
        <v>0.4869</v>
      </c>
      <c r="BC297" s="25">
        <v>554.47</v>
      </c>
      <c r="BD297" s="30">
        <v>5.6599999999999998E-2</v>
      </c>
      <c r="BE297" s="25">
        <v>9791.09</v>
      </c>
      <c r="BF297" s="25">
        <v>362.02</v>
      </c>
      <c r="BG297" s="30">
        <v>0.114</v>
      </c>
      <c r="BH297" s="30">
        <v>0.4909</v>
      </c>
      <c r="BI297" s="30">
        <v>0.21410000000000001</v>
      </c>
      <c r="BJ297" s="30">
        <v>0.1946</v>
      </c>
      <c r="BK297" s="30">
        <v>4.0300000000000002E-2</v>
      </c>
      <c r="BL297" s="30">
        <v>6.0100000000000001E-2</v>
      </c>
    </row>
    <row r="298" spans="1:64" ht="15" x14ac:dyDescent="0.25">
      <c r="A298" s="28" t="s">
        <v>561</v>
      </c>
      <c r="B298" s="28">
        <v>45468</v>
      </c>
      <c r="C298" s="28">
        <v>118</v>
      </c>
      <c r="D298" s="29">
        <v>10.11</v>
      </c>
      <c r="E298" s="29">
        <v>1192.51</v>
      </c>
      <c r="F298" s="29">
        <v>1186</v>
      </c>
      <c r="G298" s="30">
        <v>1.6999999999999999E-3</v>
      </c>
      <c r="H298" s="30">
        <v>0</v>
      </c>
      <c r="I298" s="30">
        <v>6.9999999999999999E-4</v>
      </c>
      <c r="J298" s="30">
        <v>8.0000000000000004E-4</v>
      </c>
      <c r="K298" s="30">
        <v>1.2E-2</v>
      </c>
      <c r="L298" s="30">
        <v>0.9718</v>
      </c>
      <c r="M298" s="30">
        <v>1.2999999999999999E-2</v>
      </c>
      <c r="N298" s="30">
        <v>0.45529999999999998</v>
      </c>
      <c r="O298" s="30">
        <v>0</v>
      </c>
      <c r="P298" s="30">
        <v>0.16259999999999999</v>
      </c>
      <c r="Q298" s="29">
        <v>60.84</v>
      </c>
      <c r="R298" s="25">
        <v>52911.25</v>
      </c>
      <c r="S298" s="30">
        <v>0.2</v>
      </c>
      <c r="T298" s="30">
        <v>0.21110000000000001</v>
      </c>
      <c r="U298" s="30">
        <v>0.58889999999999998</v>
      </c>
      <c r="V298" s="26">
        <v>16.68</v>
      </c>
      <c r="W298" s="29">
        <v>7</v>
      </c>
      <c r="X298" s="25">
        <v>81944.710000000006</v>
      </c>
      <c r="Y298" s="26">
        <v>165.41</v>
      </c>
      <c r="Z298" s="25">
        <v>141154.32</v>
      </c>
      <c r="AA298" s="30">
        <v>0.73499999999999999</v>
      </c>
      <c r="AB298" s="30">
        <v>0.1489</v>
      </c>
      <c r="AC298" s="30">
        <v>0.115</v>
      </c>
      <c r="AD298" s="30">
        <v>1.1000000000000001E-3</v>
      </c>
      <c r="AE298" s="30">
        <v>0.26590000000000003</v>
      </c>
      <c r="AF298" s="25">
        <v>141.15</v>
      </c>
      <c r="AG298" s="25">
        <v>4686.3599999999997</v>
      </c>
      <c r="AH298" s="25">
        <v>488.54</v>
      </c>
      <c r="AI298" s="25">
        <v>133820.29999999999</v>
      </c>
      <c r="AJ298" s="28">
        <v>363</v>
      </c>
      <c r="AK298" s="33">
        <v>26259</v>
      </c>
      <c r="AL298" s="33">
        <v>36165</v>
      </c>
      <c r="AM298" s="26">
        <v>42.63</v>
      </c>
      <c r="AN298" s="26">
        <v>31.83</v>
      </c>
      <c r="AO298" s="26">
        <v>32.61</v>
      </c>
      <c r="AP298" s="26">
        <v>4</v>
      </c>
      <c r="AQ298" s="25">
        <v>1186.21</v>
      </c>
      <c r="AR298" s="27">
        <v>2.1284000000000001</v>
      </c>
      <c r="AS298" s="25">
        <v>1249.3900000000001</v>
      </c>
      <c r="AT298" s="25">
        <v>1793.67</v>
      </c>
      <c r="AU298" s="25">
        <v>5829.25</v>
      </c>
      <c r="AV298" s="25">
        <v>1303.82</v>
      </c>
      <c r="AW298" s="25">
        <v>307.16000000000003</v>
      </c>
      <c r="AX298" s="25">
        <v>10483.280000000001</v>
      </c>
      <c r="AY298" s="25">
        <v>4078.77</v>
      </c>
      <c r="AZ298" s="30">
        <v>0.3871</v>
      </c>
      <c r="BA298" s="25">
        <v>5559</v>
      </c>
      <c r="BB298" s="30">
        <v>0.52759999999999996</v>
      </c>
      <c r="BC298" s="25">
        <v>899.44</v>
      </c>
      <c r="BD298" s="30">
        <v>8.5400000000000004E-2</v>
      </c>
      <c r="BE298" s="25">
        <v>10537.21</v>
      </c>
      <c r="BF298" s="25">
        <v>3511.86</v>
      </c>
      <c r="BG298" s="30">
        <v>1.4218</v>
      </c>
      <c r="BH298" s="30">
        <v>0.56330000000000002</v>
      </c>
      <c r="BI298" s="30">
        <v>0.22090000000000001</v>
      </c>
      <c r="BJ298" s="30">
        <v>0.1605</v>
      </c>
      <c r="BK298" s="30">
        <v>3.8300000000000001E-2</v>
      </c>
      <c r="BL298" s="30">
        <v>1.7000000000000001E-2</v>
      </c>
    </row>
    <row r="299" spans="1:64" ht="15" x14ac:dyDescent="0.25">
      <c r="A299" s="28" t="s">
        <v>562</v>
      </c>
      <c r="B299" s="28">
        <v>49874</v>
      </c>
      <c r="C299" s="28">
        <v>37</v>
      </c>
      <c r="D299" s="29">
        <v>86.32</v>
      </c>
      <c r="E299" s="29">
        <v>3193.86</v>
      </c>
      <c r="F299" s="29">
        <v>3169</v>
      </c>
      <c r="G299" s="30">
        <v>3.8E-3</v>
      </c>
      <c r="H299" s="30">
        <v>0</v>
      </c>
      <c r="I299" s="30">
        <v>1.2999999999999999E-3</v>
      </c>
      <c r="J299" s="30">
        <v>0</v>
      </c>
      <c r="K299" s="30">
        <v>4.7999999999999996E-3</v>
      </c>
      <c r="L299" s="30">
        <v>0.97960000000000003</v>
      </c>
      <c r="M299" s="30">
        <v>1.0500000000000001E-2</v>
      </c>
      <c r="N299" s="30">
        <v>0.32619999999999999</v>
      </c>
      <c r="O299" s="30">
        <v>0</v>
      </c>
      <c r="P299" s="30">
        <v>0.1</v>
      </c>
      <c r="Q299" s="29">
        <v>144.69999999999999</v>
      </c>
      <c r="R299" s="25">
        <v>55492.59</v>
      </c>
      <c r="S299" s="30">
        <v>0.15179999999999999</v>
      </c>
      <c r="T299" s="30">
        <v>0.19370000000000001</v>
      </c>
      <c r="U299" s="30">
        <v>0.65449999999999997</v>
      </c>
      <c r="V299" s="26">
        <v>19.14</v>
      </c>
      <c r="W299" s="29">
        <v>18</v>
      </c>
      <c r="X299" s="25">
        <v>69684.56</v>
      </c>
      <c r="Y299" s="26">
        <v>171.27</v>
      </c>
      <c r="Z299" s="25">
        <v>106933.62</v>
      </c>
      <c r="AA299" s="30">
        <v>0.86599999999999999</v>
      </c>
      <c r="AB299" s="30">
        <v>0.11</v>
      </c>
      <c r="AC299" s="30">
        <v>2.3099999999999999E-2</v>
      </c>
      <c r="AD299" s="30">
        <v>8.9999999999999998E-4</v>
      </c>
      <c r="AE299" s="30">
        <v>0.13439999999999999</v>
      </c>
      <c r="AF299" s="25">
        <v>106.93</v>
      </c>
      <c r="AG299" s="25">
        <v>2487.16</v>
      </c>
      <c r="AH299" s="25">
        <v>397.68</v>
      </c>
      <c r="AI299" s="25">
        <v>110416.83</v>
      </c>
      <c r="AJ299" s="28">
        <v>237</v>
      </c>
      <c r="AK299" s="33">
        <v>31199</v>
      </c>
      <c r="AL299" s="33">
        <v>45044</v>
      </c>
      <c r="AM299" s="26">
        <v>49.1</v>
      </c>
      <c r="AN299" s="26">
        <v>22.49</v>
      </c>
      <c r="AO299" s="26">
        <v>23.64</v>
      </c>
      <c r="AP299" s="26">
        <v>5</v>
      </c>
      <c r="AQ299" s="25">
        <v>0</v>
      </c>
      <c r="AR299" s="27">
        <v>0.67630000000000001</v>
      </c>
      <c r="AS299" s="25">
        <v>756.07</v>
      </c>
      <c r="AT299" s="25">
        <v>1571.24</v>
      </c>
      <c r="AU299" s="25">
        <v>5131.6899999999996</v>
      </c>
      <c r="AV299" s="25">
        <v>881.74</v>
      </c>
      <c r="AW299" s="25">
        <v>112.54</v>
      </c>
      <c r="AX299" s="25">
        <v>8453.2800000000007</v>
      </c>
      <c r="AY299" s="25">
        <v>4716.41</v>
      </c>
      <c r="AZ299" s="30">
        <v>0.64390000000000003</v>
      </c>
      <c r="BA299" s="25">
        <v>2244.9</v>
      </c>
      <c r="BB299" s="30">
        <v>0.30649999999999999</v>
      </c>
      <c r="BC299" s="25">
        <v>363.48</v>
      </c>
      <c r="BD299" s="30">
        <v>4.9599999999999998E-2</v>
      </c>
      <c r="BE299" s="25">
        <v>7324.79</v>
      </c>
      <c r="BF299" s="25">
        <v>4489</v>
      </c>
      <c r="BG299" s="30">
        <v>1.4173</v>
      </c>
      <c r="BH299" s="30">
        <v>0.62570000000000003</v>
      </c>
      <c r="BI299" s="30">
        <v>0.2402</v>
      </c>
      <c r="BJ299" s="30">
        <v>9.1499999999999998E-2</v>
      </c>
      <c r="BK299" s="30">
        <v>3.0800000000000001E-2</v>
      </c>
      <c r="BL299" s="30">
        <v>1.1900000000000001E-2</v>
      </c>
    </row>
    <row r="300" spans="1:64" ht="15" x14ac:dyDescent="0.25">
      <c r="A300" s="28" t="s">
        <v>563</v>
      </c>
      <c r="B300" s="28">
        <v>44271</v>
      </c>
      <c r="C300" s="28">
        <v>16</v>
      </c>
      <c r="D300" s="29">
        <v>292.35000000000002</v>
      </c>
      <c r="E300" s="29">
        <v>4677.66</v>
      </c>
      <c r="F300" s="29">
        <v>4486</v>
      </c>
      <c r="G300" s="30">
        <v>1.9900000000000001E-2</v>
      </c>
      <c r="H300" s="30">
        <v>0</v>
      </c>
      <c r="I300" s="30">
        <v>1.2699999999999999E-2</v>
      </c>
      <c r="J300" s="30">
        <v>6.9999999999999999E-4</v>
      </c>
      <c r="K300" s="30">
        <v>1.61E-2</v>
      </c>
      <c r="L300" s="30">
        <v>0.9254</v>
      </c>
      <c r="M300" s="30">
        <v>2.52E-2</v>
      </c>
      <c r="N300" s="30">
        <v>0.1424</v>
      </c>
      <c r="O300" s="30">
        <v>8.5000000000000006E-3</v>
      </c>
      <c r="P300" s="30">
        <v>9.9599999999999994E-2</v>
      </c>
      <c r="Q300" s="29">
        <v>174.33</v>
      </c>
      <c r="R300" s="25">
        <v>66240.45</v>
      </c>
      <c r="S300" s="30">
        <v>0.13869999999999999</v>
      </c>
      <c r="T300" s="30">
        <v>0.2044</v>
      </c>
      <c r="U300" s="30">
        <v>0.65690000000000004</v>
      </c>
      <c r="V300" s="26">
        <v>23.48</v>
      </c>
      <c r="W300" s="29">
        <v>19.7</v>
      </c>
      <c r="X300" s="25">
        <v>93003.22</v>
      </c>
      <c r="Y300" s="26">
        <v>235.14</v>
      </c>
      <c r="Z300" s="25">
        <v>169695.57</v>
      </c>
      <c r="AA300" s="30">
        <v>0.92169999999999996</v>
      </c>
      <c r="AB300" s="30">
        <v>6.54E-2</v>
      </c>
      <c r="AC300" s="30">
        <v>1.2200000000000001E-2</v>
      </c>
      <c r="AD300" s="30">
        <v>5.9999999999999995E-4</v>
      </c>
      <c r="AE300" s="30">
        <v>7.8299999999999995E-2</v>
      </c>
      <c r="AF300" s="25">
        <v>169.7</v>
      </c>
      <c r="AG300" s="25">
        <v>5858.87</v>
      </c>
      <c r="AH300" s="25">
        <v>822.46</v>
      </c>
      <c r="AI300" s="25">
        <v>182325.91</v>
      </c>
      <c r="AJ300" s="28">
        <v>496</v>
      </c>
      <c r="AK300" s="33">
        <v>49161</v>
      </c>
      <c r="AL300" s="33">
        <v>86180</v>
      </c>
      <c r="AM300" s="26">
        <v>68.739999999999995</v>
      </c>
      <c r="AN300" s="26">
        <v>34.07</v>
      </c>
      <c r="AO300" s="26">
        <v>34.18</v>
      </c>
      <c r="AP300" s="26">
        <v>4.96</v>
      </c>
      <c r="AQ300" s="25">
        <v>0</v>
      </c>
      <c r="AR300" s="27">
        <v>0.62180000000000002</v>
      </c>
      <c r="AS300" s="25">
        <v>986.96</v>
      </c>
      <c r="AT300" s="25">
        <v>1784.98</v>
      </c>
      <c r="AU300" s="25">
        <v>5922.14</v>
      </c>
      <c r="AV300" s="25">
        <v>892.68</v>
      </c>
      <c r="AW300" s="25">
        <v>167.67</v>
      </c>
      <c r="AX300" s="25">
        <v>9754.43</v>
      </c>
      <c r="AY300" s="25">
        <v>3117.28</v>
      </c>
      <c r="AZ300" s="30">
        <v>0.35449999999999998</v>
      </c>
      <c r="BA300" s="25">
        <v>5201.99</v>
      </c>
      <c r="BB300" s="30">
        <v>0.59160000000000001</v>
      </c>
      <c r="BC300" s="25">
        <v>473.1</v>
      </c>
      <c r="BD300" s="30">
        <v>5.3800000000000001E-2</v>
      </c>
      <c r="BE300" s="25">
        <v>8792.36</v>
      </c>
      <c r="BF300" s="25">
        <v>2235.5100000000002</v>
      </c>
      <c r="BG300" s="30">
        <v>0.27329999999999999</v>
      </c>
      <c r="BH300" s="30">
        <v>0.64600000000000002</v>
      </c>
      <c r="BI300" s="30">
        <v>0.2225</v>
      </c>
      <c r="BJ300" s="30">
        <v>7.8700000000000006E-2</v>
      </c>
      <c r="BK300" s="30">
        <v>3.6900000000000002E-2</v>
      </c>
      <c r="BL300" s="30">
        <v>1.6E-2</v>
      </c>
    </row>
    <row r="301" spans="1:64" ht="15" x14ac:dyDescent="0.25">
      <c r="A301" s="28" t="s">
        <v>564</v>
      </c>
      <c r="B301" s="28">
        <v>48330</v>
      </c>
      <c r="C301" s="28">
        <v>6</v>
      </c>
      <c r="D301" s="29">
        <v>63.13</v>
      </c>
      <c r="E301" s="29">
        <v>378.79</v>
      </c>
      <c r="F301" s="29">
        <v>613</v>
      </c>
      <c r="G301" s="30">
        <v>1.6000000000000001E-3</v>
      </c>
      <c r="H301" s="30">
        <v>0</v>
      </c>
      <c r="I301" s="30">
        <v>1.83E-2</v>
      </c>
      <c r="J301" s="30">
        <v>0</v>
      </c>
      <c r="K301" s="30">
        <v>3.9800000000000002E-2</v>
      </c>
      <c r="L301" s="30">
        <v>0.93030000000000002</v>
      </c>
      <c r="M301" s="30">
        <v>0.01</v>
      </c>
      <c r="N301" s="30">
        <v>0.34089999999999998</v>
      </c>
      <c r="O301" s="30">
        <v>0</v>
      </c>
      <c r="P301" s="30">
        <v>0.14729999999999999</v>
      </c>
      <c r="Q301" s="29">
        <v>26.75</v>
      </c>
      <c r="R301" s="25">
        <v>46939.56</v>
      </c>
      <c r="S301" s="30">
        <v>0.36959999999999998</v>
      </c>
      <c r="T301" s="30">
        <v>0.21740000000000001</v>
      </c>
      <c r="U301" s="30">
        <v>0.41299999999999998</v>
      </c>
      <c r="V301" s="26">
        <v>21.42</v>
      </c>
      <c r="W301" s="29">
        <v>4.33</v>
      </c>
      <c r="X301" s="25">
        <v>68162</v>
      </c>
      <c r="Y301" s="26">
        <v>85.26</v>
      </c>
      <c r="Z301" s="25">
        <v>88889.46</v>
      </c>
      <c r="AA301" s="30">
        <v>0.76419999999999999</v>
      </c>
      <c r="AB301" s="30">
        <v>7.7600000000000002E-2</v>
      </c>
      <c r="AC301" s="30">
        <v>0.15540000000000001</v>
      </c>
      <c r="AD301" s="30">
        <v>2.7000000000000001E-3</v>
      </c>
      <c r="AE301" s="30">
        <v>0.2394</v>
      </c>
      <c r="AF301" s="25">
        <v>88.89</v>
      </c>
      <c r="AG301" s="25">
        <v>2694.1</v>
      </c>
      <c r="AH301" s="25">
        <v>332.59</v>
      </c>
      <c r="AI301" s="25">
        <v>55615.83</v>
      </c>
      <c r="AJ301" s="28">
        <v>15</v>
      </c>
      <c r="AK301" s="33">
        <v>30782</v>
      </c>
      <c r="AL301" s="33">
        <v>42668</v>
      </c>
      <c r="AM301" s="26">
        <v>58</v>
      </c>
      <c r="AN301" s="26">
        <v>24.12</v>
      </c>
      <c r="AO301" s="26">
        <v>34.799999999999997</v>
      </c>
      <c r="AP301" s="26">
        <v>4.4000000000000004</v>
      </c>
      <c r="AQ301" s="25">
        <v>0</v>
      </c>
      <c r="AR301" s="27">
        <v>0.56310000000000004</v>
      </c>
      <c r="AS301" s="25">
        <v>1037.9000000000001</v>
      </c>
      <c r="AT301" s="25">
        <v>1254.33</v>
      </c>
      <c r="AU301" s="25">
        <v>4657.0600000000004</v>
      </c>
      <c r="AV301" s="25">
        <v>689.88</v>
      </c>
      <c r="AW301" s="25">
        <v>424.32</v>
      </c>
      <c r="AX301" s="25">
        <v>8063.5</v>
      </c>
      <c r="AY301" s="25">
        <v>3748.17</v>
      </c>
      <c r="AZ301" s="30">
        <v>0.46129999999999999</v>
      </c>
      <c r="BA301" s="25">
        <v>3844.04</v>
      </c>
      <c r="BB301" s="30">
        <v>0.47310000000000002</v>
      </c>
      <c r="BC301" s="25">
        <v>533.32000000000005</v>
      </c>
      <c r="BD301" s="30">
        <v>6.5600000000000006E-2</v>
      </c>
      <c r="BE301" s="25">
        <v>8125.53</v>
      </c>
      <c r="BF301" s="25">
        <v>8659.9</v>
      </c>
      <c r="BG301" s="30">
        <v>3.0026999999999999</v>
      </c>
      <c r="BH301" s="30">
        <v>0.63139999999999996</v>
      </c>
      <c r="BI301" s="30">
        <v>0.18310000000000001</v>
      </c>
      <c r="BJ301" s="30">
        <v>9.5600000000000004E-2</v>
      </c>
      <c r="BK301" s="30">
        <v>2.81E-2</v>
      </c>
      <c r="BL301" s="30">
        <v>6.1800000000000001E-2</v>
      </c>
    </row>
    <row r="302" spans="1:64" ht="15" x14ac:dyDescent="0.25">
      <c r="A302" s="28" t="s">
        <v>565</v>
      </c>
      <c r="B302" s="28">
        <v>49445</v>
      </c>
      <c r="C302" s="28">
        <v>39</v>
      </c>
      <c r="D302" s="29">
        <v>16.309999999999999</v>
      </c>
      <c r="E302" s="29">
        <v>636.12</v>
      </c>
      <c r="F302" s="29">
        <v>591</v>
      </c>
      <c r="G302" s="30">
        <v>0</v>
      </c>
      <c r="H302" s="30">
        <v>0</v>
      </c>
      <c r="I302" s="30">
        <v>3.3999999999999998E-3</v>
      </c>
      <c r="J302" s="30">
        <v>0</v>
      </c>
      <c r="K302" s="30">
        <v>5.1000000000000004E-3</v>
      </c>
      <c r="L302" s="30">
        <v>0.98640000000000005</v>
      </c>
      <c r="M302" s="30">
        <v>5.1000000000000004E-3</v>
      </c>
      <c r="N302" s="30">
        <v>0.33389999999999997</v>
      </c>
      <c r="O302" s="30">
        <v>0</v>
      </c>
      <c r="P302" s="30">
        <v>7.9200000000000007E-2</v>
      </c>
      <c r="Q302" s="29">
        <v>30.08</v>
      </c>
      <c r="R302" s="25">
        <v>47022.58</v>
      </c>
      <c r="S302" s="30">
        <v>0.17499999999999999</v>
      </c>
      <c r="T302" s="30">
        <v>0.25</v>
      </c>
      <c r="U302" s="30">
        <v>0.57499999999999996</v>
      </c>
      <c r="V302" s="26">
        <v>14.73</v>
      </c>
      <c r="W302" s="29">
        <v>4.4000000000000004</v>
      </c>
      <c r="X302" s="25">
        <v>66089.25</v>
      </c>
      <c r="Y302" s="26">
        <v>133.85</v>
      </c>
      <c r="Z302" s="25">
        <v>119376.2</v>
      </c>
      <c r="AA302" s="30">
        <v>0.75570000000000004</v>
      </c>
      <c r="AB302" s="30">
        <v>2.01E-2</v>
      </c>
      <c r="AC302" s="30">
        <v>0.22320000000000001</v>
      </c>
      <c r="AD302" s="30">
        <v>1E-3</v>
      </c>
      <c r="AE302" s="30">
        <v>0.2457</v>
      </c>
      <c r="AF302" s="25">
        <v>119.38</v>
      </c>
      <c r="AG302" s="25">
        <v>5053.0600000000004</v>
      </c>
      <c r="AH302" s="25">
        <v>525.02</v>
      </c>
      <c r="AI302" s="25">
        <v>127918.52</v>
      </c>
      <c r="AJ302" s="28">
        <v>334</v>
      </c>
      <c r="AK302" s="33">
        <v>32667</v>
      </c>
      <c r="AL302" s="33">
        <v>45545</v>
      </c>
      <c r="AM302" s="26">
        <v>52.9</v>
      </c>
      <c r="AN302" s="26">
        <v>39.26</v>
      </c>
      <c r="AO302" s="26">
        <v>39.9</v>
      </c>
      <c r="AP302" s="26">
        <v>5</v>
      </c>
      <c r="AQ302" s="25">
        <v>0</v>
      </c>
      <c r="AR302" s="27">
        <v>1.1166</v>
      </c>
      <c r="AS302" s="25">
        <v>1203.8</v>
      </c>
      <c r="AT302" s="25">
        <v>2737.65</v>
      </c>
      <c r="AU302" s="25">
        <v>4298.78</v>
      </c>
      <c r="AV302" s="25">
        <v>785.47</v>
      </c>
      <c r="AW302" s="25">
        <v>58.61</v>
      </c>
      <c r="AX302" s="25">
        <v>9084.31</v>
      </c>
      <c r="AY302" s="25">
        <v>3890</v>
      </c>
      <c r="AZ302" s="30">
        <v>0.41039999999999999</v>
      </c>
      <c r="BA302" s="25">
        <v>4836.78</v>
      </c>
      <c r="BB302" s="30">
        <v>0.51029999999999998</v>
      </c>
      <c r="BC302" s="25">
        <v>752.35</v>
      </c>
      <c r="BD302" s="30">
        <v>7.9399999999999998E-2</v>
      </c>
      <c r="BE302" s="25">
        <v>9479.14</v>
      </c>
      <c r="BF302" s="25">
        <v>3015.73</v>
      </c>
      <c r="BG302" s="30">
        <v>0.84650000000000003</v>
      </c>
      <c r="BH302" s="30">
        <v>0.59719999999999995</v>
      </c>
      <c r="BI302" s="30">
        <v>0.1772</v>
      </c>
      <c r="BJ302" s="30">
        <v>0.15690000000000001</v>
      </c>
      <c r="BK302" s="30">
        <v>3.2199999999999999E-2</v>
      </c>
      <c r="BL302" s="30">
        <v>3.6600000000000001E-2</v>
      </c>
    </row>
    <row r="303" spans="1:64" ht="15" x14ac:dyDescent="0.25">
      <c r="A303" s="28" t="s">
        <v>566</v>
      </c>
      <c r="B303" s="28">
        <v>47639</v>
      </c>
      <c r="C303" s="28">
        <v>114</v>
      </c>
      <c r="D303" s="29">
        <v>11.47</v>
      </c>
      <c r="E303" s="29">
        <v>1307.83</v>
      </c>
      <c r="F303" s="29">
        <v>1273</v>
      </c>
      <c r="G303" s="30">
        <v>1.1999999999999999E-3</v>
      </c>
      <c r="H303" s="30">
        <v>0</v>
      </c>
      <c r="I303" s="30">
        <v>4.0000000000000001E-3</v>
      </c>
      <c r="J303" s="30">
        <v>0</v>
      </c>
      <c r="K303" s="30">
        <v>6.6E-3</v>
      </c>
      <c r="L303" s="30">
        <v>0.97409999999999997</v>
      </c>
      <c r="M303" s="30">
        <v>1.41E-2</v>
      </c>
      <c r="N303" s="30">
        <v>0.4289</v>
      </c>
      <c r="O303" s="30">
        <v>0</v>
      </c>
      <c r="P303" s="30">
        <v>0.13689999999999999</v>
      </c>
      <c r="Q303" s="29">
        <v>60.42</v>
      </c>
      <c r="R303" s="25">
        <v>44934.33</v>
      </c>
      <c r="S303" s="30">
        <v>0.21110000000000001</v>
      </c>
      <c r="T303" s="30">
        <v>0.25559999999999999</v>
      </c>
      <c r="U303" s="30">
        <v>0.5333</v>
      </c>
      <c r="V303" s="26">
        <v>18.09</v>
      </c>
      <c r="W303" s="29">
        <v>7.64</v>
      </c>
      <c r="X303" s="25">
        <v>71076.179999999993</v>
      </c>
      <c r="Y303" s="26">
        <v>166.12</v>
      </c>
      <c r="Z303" s="25">
        <v>77329.84</v>
      </c>
      <c r="AA303" s="30">
        <v>0.92359999999999998</v>
      </c>
      <c r="AB303" s="30">
        <v>3.6299999999999999E-2</v>
      </c>
      <c r="AC303" s="30">
        <v>3.9300000000000002E-2</v>
      </c>
      <c r="AD303" s="30">
        <v>8.0000000000000004E-4</v>
      </c>
      <c r="AE303" s="30">
        <v>7.6399999999999996E-2</v>
      </c>
      <c r="AF303" s="25">
        <v>77.33</v>
      </c>
      <c r="AG303" s="25">
        <v>1725.57</v>
      </c>
      <c r="AH303" s="25">
        <v>235.2</v>
      </c>
      <c r="AI303" s="25">
        <v>72096.479999999996</v>
      </c>
      <c r="AJ303" s="28">
        <v>48</v>
      </c>
      <c r="AK303" s="33">
        <v>30329</v>
      </c>
      <c r="AL303" s="33">
        <v>40350</v>
      </c>
      <c r="AM303" s="26">
        <v>25.5</v>
      </c>
      <c r="AN303" s="26">
        <v>22.12</v>
      </c>
      <c r="AO303" s="26">
        <v>23.79</v>
      </c>
      <c r="AP303" s="26">
        <v>4.4000000000000004</v>
      </c>
      <c r="AQ303" s="25">
        <v>0</v>
      </c>
      <c r="AR303" s="27">
        <v>0.78080000000000005</v>
      </c>
      <c r="AS303" s="25">
        <v>1182.5899999999999</v>
      </c>
      <c r="AT303" s="25">
        <v>2158.4899999999998</v>
      </c>
      <c r="AU303" s="25">
        <v>4727.8</v>
      </c>
      <c r="AV303" s="25">
        <v>605.54</v>
      </c>
      <c r="AW303" s="25">
        <v>314.83999999999997</v>
      </c>
      <c r="AX303" s="25">
        <v>8989.27</v>
      </c>
      <c r="AY303" s="25">
        <v>6165.15</v>
      </c>
      <c r="AZ303" s="30">
        <v>0.68820000000000003</v>
      </c>
      <c r="BA303" s="25">
        <v>2139.7199999999998</v>
      </c>
      <c r="BB303" s="30">
        <v>0.23880000000000001</v>
      </c>
      <c r="BC303" s="25">
        <v>653.58000000000004</v>
      </c>
      <c r="BD303" s="30">
        <v>7.2999999999999995E-2</v>
      </c>
      <c r="BE303" s="25">
        <v>8958.4500000000007</v>
      </c>
      <c r="BF303" s="25">
        <v>6005.59</v>
      </c>
      <c r="BG303" s="30">
        <v>2.7736999999999998</v>
      </c>
      <c r="BH303" s="30">
        <v>0.57330000000000003</v>
      </c>
      <c r="BI303" s="30">
        <v>0.20119999999999999</v>
      </c>
      <c r="BJ303" s="30">
        <v>0.16389999999999999</v>
      </c>
      <c r="BK303" s="30">
        <v>4.5499999999999999E-2</v>
      </c>
      <c r="BL303" s="30">
        <v>1.61E-2</v>
      </c>
    </row>
    <row r="304" spans="1:64" ht="15" x14ac:dyDescent="0.25">
      <c r="A304" s="28" t="s">
        <v>567</v>
      </c>
      <c r="B304" s="28">
        <v>48702</v>
      </c>
      <c r="C304" s="28">
        <v>11</v>
      </c>
      <c r="D304" s="29">
        <v>334.48</v>
      </c>
      <c r="E304" s="29">
        <v>3679.32</v>
      </c>
      <c r="F304" s="29">
        <v>3461</v>
      </c>
      <c r="G304" s="30">
        <v>1.8599999999999998E-2</v>
      </c>
      <c r="H304" s="30">
        <v>4.0000000000000001E-3</v>
      </c>
      <c r="I304" s="30">
        <v>8.4199999999999997E-2</v>
      </c>
      <c r="J304" s="30">
        <v>4.0000000000000001E-3</v>
      </c>
      <c r="K304" s="30">
        <v>4.9500000000000002E-2</v>
      </c>
      <c r="L304" s="30">
        <v>0.78290000000000004</v>
      </c>
      <c r="M304" s="30">
        <v>5.6800000000000003E-2</v>
      </c>
      <c r="N304" s="30">
        <v>0.51859999999999995</v>
      </c>
      <c r="O304" s="30">
        <v>7.7999999999999996E-3</v>
      </c>
      <c r="P304" s="30">
        <v>0.12379999999999999</v>
      </c>
      <c r="Q304" s="29">
        <v>164.46</v>
      </c>
      <c r="R304" s="25">
        <v>57054.11</v>
      </c>
      <c r="S304" s="30">
        <v>0.27429999999999999</v>
      </c>
      <c r="T304" s="30">
        <v>0.28820000000000001</v>
      </c>
      <c r="U304" s="30">
        <v>0.4375</v>
      </c>
      <c r="V304" s="26">
        <v>17.920000000000002</v>
      </c>
      <c r="W304" s="29">
        <v>23</v>
      </c>
      <c r="X304" s="25">
        <v>96097</v>
      </c>
      <c r="Y304" s="26">
        <v>159.97</v>
      </c>
      <c r="Z304" s="25">
        <v>71784.070000000007</v>
      </c>
      <c r="AA304" s="30">
        <v>0.70979999999999999</v>
      </c>
      <c r="AB304" s="30">
        <v>0.25380000000000003</v>
      </c>
      <c r="AC304" s="30">
        <v>3.4799999999999998E-2</v>
      </c>
      <c r="AD304" s="30">
        <v>1.6000000000000001E-3</v>
      </c>
      <c r="AE304" s="30">
        <v>0.29039999999999999</v>
      </c>
      <c r="AF304" s="25">
        <v>71.78</v>
      </c>
      <c r="AG304" s="25">
        <v>2589.79</v>
      </c>
      <c r="AH304" s="25">
        <v>372.09</v>
      </c>
      <c r="AI304" s="25">
        <v>64620.65</v>
      </c>
      <c r="AJ304" s="28">
        <v>30</v>
      </c>
      <c r="AK304" s="33">
        <v>25297</v>
      </c>
      <c r="AL304" s="33">
        <v>38180</v>
      </c>
      <c r="AM304" s="26">
        <v>59.4</v>
      </c>
      <c r="AN304" s="26">
        <v>33.19</v>
      </c>
      <c r="AO304" s="26">
        <v>40.799999999999997</v>
      </c>
      <c r="AP304" s="26">
        <v>6.8</v>
      </c>
      <c r="AQ304" s="25">
        <v>0</v>
      </c>
      <c r="AR304" s="27">
        <v>0.85619999999999996</v>
      </c>
      <c r="AS304" s="25">
        <v>1235.0899999999999</v>
      </c>
      <c r="AT304" s="25">
        <v>2275.2399999999998</v>
      </c>
      <c r="AU304" s="25">
        <v>6419.68</v>
      </c>
      <c r="AV304" s="25">
        <v>1281.45</v>
      </c>
      <c r="AW304" s="25">
        <v>636.37</v>
      </c>
      <c r="AX304" s="25">
        <v>11847.82</v>
      </c>
      <c r="AY304" s="25">
        <v>6350.74</v>
      </c>
      <c r="AZ304" s="30">
        <v>0.62070000000000003</v>
      </c>
      <c r="BA304" s="25">
        <v>2569.0100000000002</v>
      </c>
      <c r="BB304" s="30">
        <v>0.25109999999999999</v>
      </c>
      <c r="BC304" s="25">
        <v>1311.01</v>
      </c>
      <c r="BD304" s="30">
        <v>0.12809999999999999</v>
      </c>
      <c r="BE304" s="25">
        <v>10230.75</v>
      </c>
      <c r="BF304" s="25">
        <v>5437.52</v>
      </c>
      <c r="BG304" s="30">
        <v>2.9493999999999998</v>
      </c>
      <c r="BH304" s="30">
        <v>0.61780000000000002</v>
      </c>
      <c r="BI304" s="30">
        <v>0.22320000000000001</v>
      </c>
      <c r="BJ304" s="30">
        <v>0.1239</v>
      </c>
      <c r="BK304" s="30">
        <v>2.4400000000000002E-2</v>
      </c>
      <c r="BL304" s="30">
        <v>1.0699999999999999E-2</v>
      </c>
    </row>
    <row r="305" spans="1:64" ht="15" x14ac:dyDescent="0.25">
      <c r="A305" s="28" t="s">
        <v>568</v>
      </c>
      <c r="B305" s="28">
        <v>44289</v>
      </c>
      <c r="C305" s="28">
        <v>3</v>
      </c>
      <c r="D305" s="29">
        <v>476.33</v>
      </c>
      <c r="E305" s="29">
        <v>1428.99</v>
      </c>
      <c r="F305" s="29">
        <v>1392</v>
      </c>
      <c r="G305" s="30">
        <v>3.6299999999999999E-2</v>
      </c>
      <c r="H305" s="30">
        <v>6.9999999999999999E-4</v>
      </c>
      <c r="I305" s="30">
        <v>1.4200000000000001E-2</v>
      </c>
      <c r="J305" s="30">
        <v>2.2000000000000001E-3</v>
      </c>
      <c r="K305" s="30">
        <v>2.4299999999999999E-2</v>
      </c>
      <c r="L305" s="30">
        <v>0.89470000000000005</v>
      </c>
      <c r="M305" s="30">
        <v>2.76E-2</v>
      </c>
      <c r="N305" s="30">
        <v>8.6900000000000005E-2</v>
      </c>
      <c r="O305" s="30">
        <v>1.72E-2</v>
      </c>
      <c r="P305" s="30">
        <v>0.10349999999999999</v>
      </c>
      <c r="Q305" s="29">
        <v>75.14</v>
      </c>
      <c r="R305" s="25">
        <v>63871.56</v>
      </c>
      <c r="S305" s="30">
        <v>0.28699999999999998</v>
      </c>
      <c r="T305" s="30">
        <v>0.15740000000000001</v>
      </c>
      <c r="U305" s="30">
        <v>0.55559999999999998</v>
      </c>
      <c r="V305" s="26">
        <v>16.72</v>
      </c>
      <c r="W305" s="29">
        <v>9.1999999999999993</v>
      </c>
      <c r="X305" s="25">
        <v>91278.7</v>
      </c>
      <c r="Y305" s="26">
        <v>152.99</v>
      </c>
      <c r="Z305" s="25">
        <v>221860.22</v>
      </c>
      <c r="AA305" s="30">
        <v>0.89119999999999999</v>
      </c>
      <c r="AB305" s="30">
        <v>9.5200000000000007E-2</v>
      </c>
      <c r="AC305" s="30">
        <v>1.32E-2</v>
      </c>
      <c r="AD305" s="30">
        <v>4.0000000000000002E-4</v>
      </c>
      <c r="AE305" s="30">
        <v>0.1089</v>
      </c>
      <c r="AF305" s="25">
        <v>221.86</v>
      </c>
      <c r="AG305" s="25">
        <v>8967.65</v>
      </c>
      <c r="AH305" s="25">
        <v>1213.21</v>
      </c>
      <c r="AI305" s="25">
        <v>234245.42</v>
      </c>
      <c r="AJ305" s="28">
        <v>566</v>
      </c>
      <c r="AK305" s="33">
        <v>50398</v>
      </c>
      <c r="AL305" s="33">
        <v>82810</v>
      </c>
      <c r="AM305" s="26">
        <v>89.97</v>
      </c>
      <c r="AN305" s="26">
        <v>39.04</v>
      </c>
      <c r="AO305" s="26">
        <v>46.28</v>
      </c>
      <c r="AP305" s="26">
        <v>4.26</v>
      </c>
      <c r="AQ305" s="25">
        <v>0</v>
      </c>
      <c r="AR305" s="27">
        <v>0.82509999999999994</v>
      </c>
      <c r="AS305" s="25">
        <v>1583.66</v>
      </c>
      <c r="AT305" s="25">
        <v>1748.89</v>
      </c>
      <c r="AU305" s="25">
        <v>7074.65</v>
      </c>
      <c r="AV305" s="25">
        <v>1192.18</v>
      </c>
      <c r="AW305" s="25">
        <v>109.85</v>
      </c>
      <c r="AX305" s="25">
        <v>11709.24</v>
      </c>
      <c r="AY305" s="25">
        <v>3233.1</v>
      </c>
      <c r="AZ305" s="30">
        <v>0.27989999999999998</v>
      </c>
      <c r="BA305" s="25">
        <v>7939.55</v>
      </c>
      <c r="BB305" s="30">
        <v>0.68730000000000002</v>
      </c>
      <c r="BC305" s="25">
        <v>379.16</v>
      </c>
      <c r="BD305" s="30">
        <v>3.2800000000000003E-2</v>
      </c>
      <c r="BE305" s="25">
        <v>11551.81</v>
      </c>
      <c r="BF305" s="25">
        <v>1972.09</v>
      </c>
      <c r="BG305" s="30">
        <v>0.2361</v>
      </c>
      <c r="BH305" s="30">
        <v>0.59389999999999998</v>
      </c>
      <c r="BI305" s="30">
        <v>0.17649999999999999</v>
      </c>
      <c r="BJ305" s="30">
        <v>0.1862</v>
      </c>
      <c r="BK305" s="30">
        <v>2.47E-2</v>
      </c>
      <c r="BL305" s="30">
        <v>1.8700000000000001E-2</v>
      </c>
    </row>
    <row r="306" spans="1:64" ht="15" x14ac:dyDescent="0.25">
      <c r="A306" s="28" t="s">
        <v>569</v>
      </c>
      <c r="B306" s="28">
        <v>46128</v>
      </c>
      <c r="C306" s="28">
        <v>31</v>
      </c>
      <c r="D306" s="29">
        <v>49.16</v>
      </c>
      <c r="E306" s="29">
        <v>1524.02</v>
      </c>
      <c r="F306" s="29">
        <v>1568</v>
      </c>
      <c r="G306" s="30">
        <v>2.5999999999999999E-3</v>
      </c>
      <c r="H306" s="30">
        <v>2.5999999999999999E-3</v>
      </c>
      <c r="I306" s="30">
        <v>5.1000000000000004E-3</v>
      </c>
      <c r="J306" s="30">
        <v>1.6000000000000001E-3</v>
      </c>
      <c r="K306" s="30">
        <v>8.8999999999999999E-3</v>
      </c>
      <c r="L306" s="30">
        <v>0.95569999999999999</v>
      </c>
      <c r="M306" s="30">
        <v>2.35E-2</v>
      </c>
      <c r="N306" s="30">
        <v>0.27739999999999998</v>
      </c>
      <c r="O306" s="30">
        <v>0</v>
      </c>
      <c r="P306" s="30">
        <v>0.1231</v>
      </c>
      <c r="Q306" s="29">
        <v>72.5</v>
      </c>
      <c r="R306" s="25">
        <v>50764.73</v>
      </c>
      <c r="S306" s="30">
        <v>0.19</v>
      </c>
      <c r="T306" s="30">
        <v>0.16</v>
      </c>
      <c r="U306" s="30">
        <v>0.65</v>
      </c>
      <c r="V306" s="26">
        <v>17.989999999999998</v>
      </c>
      <c r="W306" s="29">
        <v>8.4</v>
      </c>
      <c r="X306" s="25">
        <v>61402.879999999997</v>
      </c>
      <c r="Y306" s="26">
        <v>173</v>
      </c>
      <c r="Z306" s="25">
        <v>103679.41</v>
      </c>
      <c r="AA306" s="30">
        <v>0.91149999999999998</v>
      </c>
      <c r="AB306" s="30">
        <v>7.17E-2</v>
      </c>
      <c r="AC306" s="30">
        <v>1.6299999999999999E-2</v>
      </c>
      <c r="AD306" s="30">
        <v>5.0000000000000001E-4</v>
      </c>
      <c r="AE306" s="30">
        <v>8.8999999999999996E-2</v>
      </c>
      <c r="AF306" s="25">
        <v>103.68</v>
      </c>
      <c r="AG306" s="25">
        <v>3105.66</v>
      </c>
      <c r="AH306" s="25">
        <v>553.96</v>
      </c>
      <c r="AI306" s="25">
        <v>119423.03999999999</v>
      </c>
      <c r="AJ306" s="28">
        <v>286</v>
      </c>
      <c r="AK306" s="33">
        <v>34940</v>
      </c>
      <c r="AL306" s="33">
        <v>47429</v>
      </c>
      <c r="AM306" s="26">
        <v>31.77</v>
      </c>
      <c r="AN306" s="26">
        <v>29.97</v>
      </c>
      <c r="AO306" s="26">
        <v>29.3</v>
      </c>
      <c r="AP306" s="26">
        <v>3.12</v>
      </c>
      <c r="AQ306" s="25">
        <v>554.41999999999996</v>
      </c>
      <c r="AR306" s="27">
        <v>1.1028</v>
      </c>
      <c r="AS306" s="25">
        <v>1321.22</v>
      </c>
      <c r="AT306" s="25">
        <v>1988.14</v>
      </c>
      <c r="AU306" s="25">
        <v>4638.29</v>
      </c>
      <c r="AV306" s="25">
        <v>888.38</v>
      </c>
      <c r="AW306" s="25">
        <v>326.73</v>
      </c>
      <c r="AX306" s="25">
        <v>9162.75</v>
      </c>
      <c r="AY306" s="25">
        <v>3791.69</v>
      </c>
      <c r="AZ306" s="30">
        <v>0.46760000000000002</v>
      </c>
      <c r="BA306" s="25">
        <v>3660.1</v>
      </c>
      <c r="BB306" s="30">
        <v>0.45129999999999998</v>
      </c>
      <c r="BC306" s="25">
        <v>657.66</v>
      </c>
      <c r="BD306" s="30">
        <v>8.1100000000000005E-2</v>
      </c>
      <c r="BE306" s="25">
        <v>8109.45</v>
      </c>
      <c r="BF306" s="25">
        <v>4306.99</v>
      </c>
      <c r="BG306" s="30">
        <v>1.4047000000000001</v>
      </c>
      <c r="BH306" s="30">
        <v>0.56110000000000004</v>
      </c>
      <c r="BI306" s="30">
        <v>0.19520000000000001</v>
      </c>
      <c r="BJ306" s="30">
        <v>0.2009</v>
      </c>
      <c r="BK306" s="30">
        <v>2.3599999999999999E-2</v>
      </c>
      <c r="BL306" s="30">
        <v>1.9300000000000001E-2</v>
      </c>
    </row>
    <row r="307" spans="1:64" ht="15" x14ac:dyDescent="0.25">
      <c r="A307" s="28" t="s">
        <v>570</v>
      </c>
      <c r="B307" s="28">
        <v>47886</v>
      </c>
      <c r="C307" s="28">
        <v>45</v>
      </c>
      <c r="D307" s="29">
        <v>71.23</v>
      </c>
      <c r="E307" s="29">
        <v>3205.34</v>
      </c>
      <c r="F307" s="29">
        <v>3246</v>
      </c>
      <c r="G307" s="30">
        <v>4.7999999999999996E-3</v>
      </c>
      <c r="H307" s="30">
        <v>2.9999999999999997E-4</v>
      </c>
      <c r="I307" s="30">
        <v>5.0000000000000001E-3</v>
      </c>
      <c r="J307" s="30">
        <v>1.2999999999999999E-3</v>
      </c>
      <c r="K307" s="30">
        <v>3.5999999999999997E-2</v>
      </c>
      <c r="L307" s="30">
        <v>0.92259999999999998</v>
      </c>
      <c r="M307" s="30">
        <v>0.03</v>
      </c>
      <c r="N307" s="30">
        <v>0.3715</v>
      </c>
      <c r="O307" s="30">
        <v>1.26E-2</v>
      </c>
      <c r="P307" s="30">
        <v>9.3100000000000002E-2</v>
      </c>
      <c r="Q307" s="29">
        <v>158</v>
      </c>
      <c r="R307" s="25">
        <v>59139.39</v>
      </c>
      <c r="S307" s="30">
        <v>0.4456</v>
      </c>
      <c r="T307" s="30">
        <v>0.1192</v>
      </c>
      <c r="U307" s="30">
        <v>0.43519999999999998</v>
      </c>
      <c r="V307" s="26">
        <v>19.170000000000002</v>
      </c>
      <c r="W307" s="29">
        <v>15.8</v>
      </c>
      <c r="X307" s="25">
        <v>74223.360000000001</v>
      </c>
      <c r="Y307" s="26">
        <v>200.87</v>
      </c>
      <c r="Z307" s="25">
        <v>122166.57</v>
      </c>
      <c r="AA307" s="30">
        <v>0.81630000000000003</v>
      </c>
      <c r="AB307" s="30">
        <v>0.16109999999999999</v>
      </c>
      <c r="AC307" s="30">
        <v>2.1100000000000001E-2</v>
      </c>
      <c r="AD307" s="30">
        <v>1.5E-3</v>
      </c>
      <c r="AE307" s="30">
        <v>0.184</v>
      </c>
      <c r="AF307" s="25">
        <v>122.17</v>
      </c>
      <c r="AG307" s="25">
        <v>3087.67</v>
      </c>
      <c r="AH307" s="25">
        <v>388.19</v>
      </c>
      <c r="AI307" s="25">
        <v>128791.55</v>
      </c>
      <c r="AJ307" s="28">
        <v>341</v>
      </c>
      <c r="AK307" s="33">
        <v>31439</v>
      </c>
      <c r="AL307" s="33">
        <v>43851</v>
      </c>
      <c r="AM307" s="26">
        <v>52.44</v>
      </c>
      <c r="AN307" s="26">
        <v>24.91</v>
      </c>
      <c r="AO307" s="26">
        <v>23.29</v>
      </c>
      <c r="AP307" s="26">
        <v>4.8499999999999996</v>
      </c>
      <c r="AQ307" s="25">
        <v>0</v>
      </c>
      <c r="AR307" s="27">
        <v>0.8629</v>
      </c>
      <c r="AS307" s="25">
        <v>1191.0899999999999</v>
      </c>
      <c r="AT307" s="25">
        <v>1786.84</v>
      </c>
      <c r="AU307" s="25">
        <v>5259.21</v>
      </c>
      <c r="AV307" s="25">
        <v>863.07</v>
      </c>
      <c r="AW307" s="25">
        <v>61.02</v>
      </c>
      <c r="AX307" s="25">
        <v>9161.2199999999993</v>
      </c>
      <c r="AY307" s="25">
        <v>4510.68</v>
      </c>
      <c r="AZ307" s="30">
        <v>0.52200000000000002</v>
      </c>
      <c r="BA307" s="25">
        <v>3427.87</v>
      </c>
      <c r="BB307" s="30">
        <v>0.3967</v>
      </c>
      <c r="BC307" s="25">
        <v>703.41</v>
      </c>
      <c r="BD307" s="30">
        <v>8.14E-2</v>
      </c>
      <c r="BE307" s="25">
        <v>8641.9699999999993</v>
      </c>
      <c r="BF307" s="25">
        <v>4450.43</v>
      </c>
      <c r="BG307" s="30">
        <v>1.4996</v>
      </c>
      <c r="BH307" s="30">
        <v>0.56779999999999997</v>
      </c>
      <c r="BI307" s="30">
        <v>0.20830000000000001</v>
      </c>
      <c r="BJ307" s="30">
        <v>0.19040000000000001</v>
      </c>
      <c r="BK307" s="30">
        <v>2.46E-2</v>
      </c>
      <c r="BL307" s="30">
        <v>8.8999999999999999E-3</v>
      </c>
    </row>
    <row r="308" spans="1:64" ht="15" x14ac:dyDescent="0.25">
      <c r="A308" s="28" t="s">
        <v>571</v>
      </c>
      <c r="B308" s="28">
        <v>49452</v>
      </c>
      <c r="C308" s="28">
        <v>49</v>
      </c>
      <c r="D308" s="29">
        <v>65.150000000000006</v>
      </c>
      <c r="E308" s="29">
        <v>3192.53</v>
      </c>
      <c r="F308" s="29">
        <v>3052</v>
      </c>
      <c r="G308" s="30">
        <v>2.7000000000000001E-3</v>
      </c>
      <c r="H308" s="30">
        <v>2.9999999999999997E-4</v>
      </c>
      <c r="I308" s="30">
        <v>4.7899999999999998E-2</v>
      </c>
      <c r="J308" s="30">
        <v>8.9999999999999998E-4</v>
      </c>
      <c r="K308" s="30">
        <v>1.6199999999999999E-2</v>
      </c>
      <c r="L308" s="30">
        <v>0.88480000000000003</v>
      </c>
      <c r="M308" s="30">
        <v>4.7199999999999999E-2</v>
      </c>
      <c r="N308" s="30">
        <v>0.5706</v>
      </c>
      <c r="O308" s="30">
        <v>0</v>
      </c>
      <c r="P308" s="30">
        <v>0.1363</v>
      </c>
      <c r="Q308" s="29">
        <v>138.75</v>
      </c>
      <c r="R308" s="25">
        <v>46603.12</v>
      </c>
      <c r="S308" s="30">
        <v>0.251</v>
      </c>
      <c r="T308" s="30">
        <v>0.16320000000000001</v>
      </c>
      <c r="U308" s="30">
        <v>0.58579999999999999</v>
      </c>
      <c r="V308" s="26">
        <v>16.170000000000002</v>
      </c>
      <c r="W308" s="29">
        <v>19.8</v>
      </c>
      <c r="X308" s="25">
        <v>70444.28</v>
      </c>
      <c r="Y308" s="26">
        <v>161.24</v>
      </c>
      <c r="Z308" s="25">
        <v>107384.97</v>
      </c>
      <c r="AA308" s="30">
        <v>0.75990000000000002</v>
      </c>
      <c r="AB308" s="30">
        <v>0.2046</v>
      </c>
      <c r="AC308" s="30">
        <v>3.4299999999999997E-2</v>
      </c>
      <c r="AD308" s="30">
        <v>1.1999999999999999E-3</v>
      </c>
      <c r="AE308" s="30">
        <v>0.2404</v>
      </c>
      <c r="AF308" s="25">
        <v>107.38</v>
      </c>
      <c r="AG308" s="25">
        <v>3556.01</v>
      </c>
      <c r="AH308" s="25">
        <v>412.13</v>
      </c>
      <c r="AI308" s="25">
        <v>117642.07</v>
      </c>
      <c r="AJ308" s="28">
        <v>275</v>
      </c>
      <c r="AK308" s="33">
        <v>25984</v>
      </c>
      <c r="AL308" s="33">
        <v>35870</v>
      </c>
      <c r="AM308" s="26">
        <v>60.9</v>
      </c>
      <c r="AN308" s="26">
        <v>28.19</v>
      </c>
      <c r="AO308" s="26">
        <v>46.59</v>
      </c>
      <c r="AP308" s="26">
        <v>4.4000000000000004</v>
      </c>
      <c r="AQ308" s="25">
        <v>0</v>
      </c>
      <c r="AR308" s="27">
        <v>0.93049999999999999</v>
      </c>
      <c r="AS308" s="25">
        <v>1205.54</v>
      </c>
      <c r="AT308" s="25">
        <v>1869.76</v>
      </c>
      <c r="AU308" s="25">
        <v>6504.11</v>
      </c>
      <c r="AV308" s="25">
        <v>882.26</v>
      </c>
      <c r="AW308" s="25">
        <v>349.9</v>
      </c>
      <c r="AX308" s="25">
        <v>10811.57</v>
      </c>
      <c r="AY308" s="25">
        <v>5096.37</v>
      </c>
      <c r="AZ308" s="30">
        <v>0.50609999999999999</v>
      </c>
      <c r="BA308" s="25">
        <v>4026.6</v>
      </c>
      <c r="BB308" s="30">
        <v>0.39989999999999998</v>
      </c>
      <c r="BC308" s="25">
        <v>946.38</v>
      </c>
      <c r="BD308" s="30">
        <v>9.4E-2</v>
      </c>
      <c r="BE308" s="25">
        <v>10069.36</v>
      </c>
      <c r="BF308" s="25">
        <v>3565.52</v>
      </c>
      <c r="BG308" s="30">
        <v>1.4015</v>
      </c>
      <c r="BH308" s="30">
        <v>0.49980000000000002</v>
      </c>
      <c r="BI308" s="30">
        <v>0.2949</v>
      </c>
      <c r="BJ308" s="30">
        <v>0.14019999999999999</v>
      </c>
      <c r="BK308" s="30">
        <v>3.9600000000000003E-2</v>
      </c>
      <c r="BL308" s="30">
        <v>2.5499999999999998E-2</v>
      </c>
    </row>
    <row r="309" spans="1:64" ht="15" x14ac:dyDescent="0.25">
      <c r="A309" s="28" t="s">
        <v>572</v>
      </c>
      <c r="B309" s="28">
        <v>48272</v>
      </c>
      <c r="C309" s="28">
        <v>248</v>
      </c>
      <c r="D309" s="29">
        <v>5.49</v>
      </c>
      <c r="E309" s="29">
        <v>1362.41</v>
      </c>
      <c r="F309" s="29">
        <v>1331</v>
      </c>
      <c r="G309" s="30">
        <v>5.4000000000000003E-3</v>
      </c>
      <c r="H309" s="30">
        <v>0</v>
      </c>
      <c r="I309" s="30">
        <v>2.5999999999999999E-3</v>
      </c>
      <c r="J309" s="30">
        <v>8.0000000000000004E-4</v>
      </c>
      <c r="K309" s="30">
        <v>4.4000000000000003E-3</v>
      </c>
      <c r="L309" s="30">
        <v>0.96389999999999998</v>
      </c>
      <c r="M309" s="30">
        <v>2.29E-2</v>
      </c>
      <c r="N309" s="30">
        <v>0.3926</v>
      </c>
      <c r="O309" s="30">
        <v>0</v>
      </c>
      <c r="P309" s="30">
        <v>0.1076</v>
      </c>
      <c r="Q309" s="29">
        <v>70.959999999999994</v>
      </c>
      <c r="R309" s="25">
        <v>48087.57</v>
      </c>
      <c r="S309" s="30">
        <v>0.3085</v>
      </c>
      <c r="T309" s="30">
        <v>0.12770000000000001</v>
      </c>
      <c r="U309" s="30">
        <v>0.56379999999999997</v>
      </c>
      <c r="V309" s="26">
        <v>15.84</v>
      </c>
      <c r="W309" s="29">
        <v>10</v>
      </c>
      <c r="X309" s="25">
        <v>73649.8</v>
      </c>
      <c r="Y309" s="26">
        <v>132.99</v>
      </c>
      <c r="Z309" s="25">
        <v>155722.63</v>
      </c>
      <c r="AA309" s="30">
        <v>0.86880000000000002</v>
      </c>
      <c r="AB309" s="30">
        <v>7.1900000000000006E-2</v>
      </c>
      <c r="AC309" s="30">
        <v>5.7099999999999998E-2</v>
      </c>
      <c r="AD309" s="30">
        <v>2.2000000000000001E-3</v>
      </c>
      <c r="AE309" s="30">
        <v>0.13170000000000001</v>
      </c>
      <c r="AF309" s="25">
        <v>155.72</v>
      </c>
      <c r="AG309" s="25">
        <v>5113.74</v>
      </c>
      <c r="AH309" s="25">
        <v>603.41</v>
      </c>
      <c r="AI309" s="25">
        <v>147917.91</v>
      </c>
      <c r="AJ309" s="28">
        <v>408</v>
      </c>
      <c r="AK309" s="33">
        <v>34951</v>
      </c>
      <c r="AL309" s="33">
        <v>47721</v>
      </c>
      <c r="AM309" s="26">
        <v>47.25</v>
      </c>
      <c r="AN309" s="26">
        <v>31.35</v>
      </c>
      <c r="AO309" s="26">
        <v>38.93</v>
      </c>
      <c r="AP309" s="26">
        <v>5.0999999999999996</v>
      </c>
      <c r="AQ309" s="25">
        <v>0</v>
      </c>
      <c r="AR309" s="27">
        <v>1.1132</v>
      </c>
      <c r="AS309" s="25">
        <v>1899.07</v>
      </c>
      <c r="AT309" s="25">
        <v>1833.91</v>
      </c>
      <c r="AU309" s="25">
        <v>5273.79</v>
      </c>
      <c r="AV309" s="25">
        <v>966.91</v>
      </c>
      <c r="AW309" s="25">
        <v>132.79</v>
      </c>
      <c r="AX309" s="25">
        <v>10106.459999999999</v>
      </c>
      <c r="AY309" s="25">
        <v>4542.18</v>
      </c>
      <c r="AZ309" s="30">
        <v>0.42330000000000001</v>
      </c>
      <c r="BA309" s="25">
        <v>5387.81</v>
      </c>
      <c r="BB309" s="30">
        <v>0.50209999999999999</v>
      </c>
      <c r="BC309" s="25">
        <v>800.24</v>
      </c>
      <c r="BD309" s="30">
        <v>7.46E-2</v>
      </c>
      <c r="BE309" s="25">
        <v>10730.22</v>
      </c>
      <c r="BF309" s="25">
        <v>3423.97</v>
      </c>
      <c r="BG309" s="30">
        <v>0.8639</v>
      </c>
      <c r="BH309" s="30">
        <v>0.58520000000000005</v>
      </c>
      <c r="BI309" s="30">
        <v>0.1946</v>
      </c>
      <c r="BJ309" s="30">
        <v>0.1391</v>
      </c>
      <c r="BK309" s="30">
        <v>4.6899999999999997E-2</v>
      </c>
      <c r="BL309" s="30">
        <v>3.4200000000000001E-2</v>
      </c>
    </row>
    <row r="310" spans="1:64" ht="15" x14ac:dyDescent="0.25">
      <c r="A310" s="28" t="s">
        <v>573</v>
      </c>
      <c r="B310" s="28">
        <v>442</v>
      </c>
      <c r="C310" s="28">
        <v>115</v>
      </c>
      <c r="D310" s="29">
        <v>7.75</v>
      </c>
      <c r="E310" s="29">
        <v>891.06</v>
      </c>
      <c r="F310" s="29">
        <v>842</v>
      </c>
      <c r="G310" s="30">
        <v>0</v>
      </c>
      <c r="H310" s="30">
        <v>0</v>
      </c>
      <c r="I310" s="30">
        <v>6.4999999999999997E-3</v>
      </c>
      <c r="J310" s="30">
        <v>0</v>
      </c>
      <c r="K310" s="30">
        <v>1.04E-2</v>
      </c>
      <c r="L310" s="30">
        <v>0.96919999999999995</v>
      </c>
      <c r="M310" s="30">
        <v>1.3899999999999999E-2</v>
      </c>
      <c r="N310" s="30">
        <v>0.73280000000000001</v>
      </c>
      <c r="O310" s="30">
        <v>0</v>
      </c>
      <c r="P310" s="30">
        <v>0.15060000000000001</v>
      </c>
      <c r="Q310" s="29">
        <v>40.72</v>
      </c>
      <c r="R310" s="25">
        <v>52252.39</v>
      </c>
      <c r="S310" s="30">
        <v>0.1017</v>
      </c>
      <c r="T310" s="30">
        <v>0.23730000000000001</v>
      </c>
      <c r="U310" s="30">
        <v>0.66100000000000003</v>
      </c>
      <c r="V310" s="26">
        <v>16.899999999999999</v>
      </c>
      <c r="W310" s="29">
        <v>7.67</v>
      </c>
      <c r="X310" s="25">
        <v>80152.67</v>
      </c>
      <c r="Y310" s="26">
        <v>116.17</v>
      </c>
      <c r="Z310" s="25">
        <v>328865.73</v>
      </c>
      <c r="AA310" s="30">
        <v>0.15709999999999999</v>
      </c>
      <c r="AB310" s="30">
        <v>0.1961</v>
      </c>
      <c r="AC310" s="30">
        <v>0.64649999999999996</v>
      </c>
      <c r="AD310" s="30">
        <v>2.9999999999999997E-4</v>
      </c>
      <c r="AE310" s="30">
        <v>0.84289999999999998</v>
      </c>
      <c r="AF310" s="25">
        <v>328.87</v>
      </c>
      <c r="AG310" s="25">
        <v>8138.63</v>
      </c>
      <c r="AH310" s="25">
        <v>157.32</v>
      </c>
      <c r="AI310" s="25">
        <v>281963.17</v>
      </c>
      <c r="AJ310" s="28">
        <v>594</v>
      </c>
      <c r="AK310" s="33">
        <v>23680</v>
      </c>
      <c r="AL310" s="33">
        <v>34456</v>
      </c>
      <c r="AM310" s="26">
        <v>26.5</v>
      </c>
      <c r="AN310" s="26">
        <v>20</v>
      </c>
      <c r="AO310" s="26">
        <v>22.77</v>
      </c>
      <c r="AP310" s="26">
        <v>3.8</v>
      </c>
      <c r="AQ310" s="25">
        <v>0</v>
      </c>
      <c r="AR310" s="27">
        <v>0.82779999999999998</v>
      </c>
      <c r="AS310" s="25">
        <v>1678.23</v>
      </c>
      <c r="AT310" s="25">
        <v>2740.45</v>
      </c>
      <c r="AU310" s="25">
        <v>6670.71</v>
      </c>
      <c r="AV310" s="25">
        <v>1023</v>
      </c>
      <c r="AW310" s="25">
        <v>702.24</v>
      </c>
      <c r="AX310" s="25">
        <v>12814.63</v>
      </c>
      <c r="AY310" s="25">
        <v>5430.08</v>
      </c>
      <c r="AZ310" s="30">
        <v>0.33850000000000002</v>
      </c>
      <c r="BA310" s="25">
        <v>8640.7099999999991</v>
      </c>
      <c r="BB310" s="30">
        <v>0.53869999999999996</v>
      </c>
      <c r="BC310" s="25">
        <v>1969</v>
      </c>
      <c r="BD310" s="30">
        <v>0.12280000000000001</v>
      </c>
      <c r="BE310" s="25">
        <v>16039.8</v>
      </c>
      <c r="BF310" s="25">
        <v>1329.19</v>
      </c>
      <c r="BG310" s="30">
        <v>0.92059999999999997</v>
      </c>
      <c r="BH310" s="30">
        <v>0.48630000000000001</v>
      </c>
      <c r="BI310" s="30">
        <v>0.22359999999999999</v>
      </c>
      <c r="BJ310" s="30">
        <v>0.22470000000000001</v>
      </c>
      <c r="BK310" s="30">
        <v>3.0499999999999999E-2</v>
      </c>
      <c r="BL310" s="30">
        <v>3.4799999999999998E-2</v>
      </c>
    </row>
    <row r="311" spans="1:64" ht="15" x14ac:dyDescent="0.25">
      <c r="A311" s="28" t="s">
        <v>574</v>
      </c>
      <c r="B311" s="28">
        <v>50005</v>
      </c>
      <c r="C311" s="28">
        <v>14</v>
      </c>
      <c r="D311" s="29">
        <v>108.04</v>
      </c>
      <c r="E311" s="29">
        <v>1512.6</v>
      </c>
      <c r="F311" s="29">
        <v>1480</v>
      </c>
      <c r="G311" s="30">
        <v>1.4E-3</v>
      </c>
      <c r="H311" s="30">
        <v>0</v>
      </c>
      <c r="I311" s="30">
        <v>8.6999999999999994E-3</v>
      </c>
      <c r="J311" s="30">
        <v>2E-3</v>
      </c>
      <c r="K311" s="30">
        <v>1.9E-3</v>
      </c>
      <c r="L311" s="30">
        <v>0.97489999999999999</v>
      </c>
      <c r="M311" s="30">
        <v>1.11E-2</v>
      </c>
      <c r="N311" s="30">
        <v>6.1000000000000004E-3</v>
      </c>
      <c r="O311" s="30">
        <v>0</v>
      </c>
      <c r="P311" s="30">
        <v>9.4899999999999998E-2</v>
      </c>
      <c r="Q311" s="29">
        <v>58.8</v>
      </c>
      <c r="R311" s="25">
        <v>52189.86</v>
      </c>
      <c r="S311" s="30">
        <v>0.314</v>
      </c>
      <c r="T311" s="30">
        <v>0.19769999999999999</v>
      </c>
      <c r="U311" s="30">
        <v>0.4884</v>
      </c>
      <c r="V311" s="26">
        <v>22.91</v>
      </c>
      <c r="W311" s="29">
        <v>10</v>
      </c>
      <c r="X311" s="25">
        <v>67203.399999999994</v>
      </c>
      <c r="Y311" s="26">
        <v>148.27000000000001</v>
      </c>
      <c r="Z311" s="25">
        <v>127152.94</v>
      </c>
      <c r="AA311" s="30">
        <v>0.92669999999999997</v>
      </c>
      <c r="AB311" s="30">
        <v>4.6199999999999998E-2</v>
      </c>
      <c r="AC311" s="30">
        <v>2.6100000000000002E-2</v>
      </c>
      <c r="AD311" s="30">
        <v>8.9999999999999998E-4</v>
      </c>
      <c r="AE311" s="30">
        <v>7.3300000000000004E-2</v>
      </c>
      <c r="AF311" s="25">
        <v>127.15</v>
      </c>
      <c r="AG311" s="25">
        <v>4551.71</v>
      </c>
      <c r="AH311" s="25">
        <v>635.27</v>
      </c>
      <c r="AI311" s="25">
        <v>135187.89000000001</v>
      </c>
      <c r="AJ311" s="28">
        <v>367</v>
      </c>
      <c r="AK311" s="33">
        <v>33877</v>
      </c>
      <c r="AL311" s="33">
        <v>46698</v>
      </c>
      <c r="AM311" s="26">
        <v>67.209999999999994</v>
      </c>
      <c r="AN311" s="26">
        <v>34.67</v>
      </c>
      <c r="AO311" s="26">
        <v>39.99</v>
      </c>
      <c r="AP311" s="26">
        <v>5.9</v>
      </c>
      <c r="AQ311" s="25">
        <v>0</v>
      </c>
      <c r="AR311" s="27">
        <v>1.1577999999999999</v>
      </c>
      <c r="AS311" s="25">
        <v>1147.78</v>
      </c>
      <c r="AT311" s="25">
        <v>1743.43</v>
      </c>
      <c r="AU311" s="25">
        <v>4567.8100000000004</v>
      </c>
      <c r="AV311" s="25">
        <v>1061.3800000000001</v>
      </c>
      <c r="AW311" s="25">
        <v>144.53</v>
      </c>
      <c r="AX311" s="25">
        <v>8664.92</v>
      </c>
      <c r="AY311" s="25">
        <v>4035.39</v>
      </c>
      <c r="AZ311" s="30">
        <v>0.47860000000000003</v>
      </c>
      <c r="BA311" s="25">
        <v>3792.75</v>
      </c>
      <c r="BB311" s="30">
        <v>0.44990000000000002</v>
      </c>
      <c r="BC311" s="25">
        <v>602.80999999999995</v>
      </c>
      <c r="BD311" s="30">
        <v>7.1499999999999994E-2</v>
      </c>
      <c r="BE311" s="25">
        <v>8430.94</v>
      </c>
      <c r="BF311" s="25">
        <v>3346.8</v>
      </c>
      <c r="BG311" s="30">
        <v>0.95240000000000002</v>
      </c>
      <c r="BH311" s="30">
        <v>0.59909999999999997</v>
      </c>
      <c r="BI311" s="30">
        <v>0.22489999999999999</v>
      </c>
      <c r="BJ311" s="30">
        <v>0.109</v>
      </c>
      <c r="BK311" s="30">
        <v>4.1700000000000001E-2</v>
      </c>
      <c r="BL311" s="30">
        <v>2.53E-2</v>
      </c>
    </row>
    <row r="312" spans="1:64" ht="15" x14ac:dyDescent="0.25">
      <c r="A312" s="28" t="s">
        <v>575</v>
      </c>
      <c r="B312" s="28">
        <v>44297</v>
      </c>
      <c r="C312" s="28">
        <v>19</v>
      </c>
      <c r="D312" s="29">
        <v>267.5</v>
      </c>
      <c r="E312" s="29">
        <v>5082.51</v>
      </c>
      <c r="F312" s="29">
        <v>3498</v>
      </c>
      <c r="G312" s="30">
        <v>5.3E-3</v>
      </c>
      <c r="H312" s="30">
        <v>4.0000000000000002E-4</v>
      </c>
      <c r="I312" s="30">
        <v>0.3125</v>
      </c>
      <c r="J312" s="30">
        <v>5.0000000000000001E-4</v>
      </c>
      <c r="K312" s="30">
        <v>1.41E-2</v>
      </c>
      <c r="L312" s="30">
        <v>0.55559999999999998</v>
      </c>
      <c r="M312" s="30">
        <v>0.1116</v>
      </c>
      <c r="N312" s="30">
        <v>0.84050000000000002</v>
      </c>
      <c r="O312" s="30">
        <v>3.7000000000000002E-3</v>
      </c>
      <c r="P312" s="30">
        <v>0.17119999999999999</v>
      </c>
      <c r="Q312" s="29">
        <v>177.26</v>
      </c>
      <c r="R312" s="25">
        <v>54993.88</v>
      </c>
      <c r="S312" s="30">
        <v>6.6199999999999995E-2</v>
      </c>
      <c r="T312" s="30">
        <v>0.15140000000000001</v>
      </c>
      <c r="U312" s="30">
        <v>0.7823</v>
      </c>
      <c r="V312" s="26">
        <v>17.579999999999998</v>
      </c>
      <c r="W312" s="29">
        <v>22.24</v>
      </c>
      <c r="X312" s="25">
        <v>71784.639999999999</v>
      </c>
      <c r="Y312" s="26">
        <v>228.53</v>
      </c>
      <c r="Z312" s="25">
        <v>85631.24</v>
      </c>
      <c r="AA312" s="30">
        <v>0.7107</v>
      </c>
      <c r="AB312" s="30">
        <v>0.24790000000000001</v>
      </c>
      <c r="AC312" s="30">
        <v>3.9699999999999999E-2</v>
      </c>
      <c r="AD312" s="30">
        <v>1.6999999999999999E-3</v>
      </c>
      <c r="AE312" s="30">
        <v>0.28960000000000002</v>
      </c>
      <c r="AF312" s="25">
        <v>85.63</v>
      </c>
      <c r="AG312" s="25">
        <v>3710.23</v>
      </c>
      <c r="AH312" s="25">
        <v>496.67</v>
      </c>
      <c r="AI312" s="25">
        <v>85829.31</v>
      </c>
      <c r="AJ312" s="28">
        <v>95</v>
      </c>
      <c r="AK312" s="33">
        <v>21460</v>
      </c>
      <c r="AL312" s="33">
        <v>33312</v>
      </c>
      <c r="AM312" s="26">
        <v>64.45</v>
      </c>
      <c r="AN312" s="26">
        <v>39.33</v>
      </c>
      <c r="AO312" s="26">
        <v>51.27</v>
      </c>
      <c r="AP312" s="26">
        <v>4.4000000000000004</v>
      </c>
      <c r="AQ312" s="25">
        <v>0</v>
      </c>
      <c r="AR312" s="27">
        <v>1.3903000000000001</v>
      </c>
      <c r="AS312" s="25">
        <v>1829.46</v>
      </c>
      <c r="AT312" s="25">
        <v>2833.36</v>
      </c>
      <c r="AU312" s="25">
        <v>7862.38</v>
      </c>
      <c r="AV312" s="25">
        <v>1512.9</v>
      </c>
      <c r="AW312" s="25">
        <v>681.5</v>
      </c>
      <c r="AX312" s="25">
        <v>14719.61</v>
      </c>
      <c r="AY312" s="25">
        <v>7691.64</v>
      </c>
      <c r="AZ312" s="30">
        <v>0.51339999999999997</v>
      </c>
      <c r="BA312" s="25">
        <v>5001.1400000000003</v>
      </c>
      <c r="BB312" s="30">
        <v>0.33379999999999999</v>
      </c>
      <c r="BC312" s="25">
        <v>2288.12</v>
      </c>
      <c r="BD312" s="30">
        <v>0.1527</v>
      </c>
      <c r="BE312" s="25">
        <v>14980.9</v>
      </c>
      <c r="BF312" s="25">
        <v>3920.6</v>
      </c>
      <c r="BG312" s="30">
        <v>1.7943</v>
      </c>
      <c r="BH312" s="30">
        <v>0.51</v>
      </c>
      <c r="BI312" s="30">
        <v>0.2001</v>
      </c>
      <c r="BJ312" s="30">
        <v>0.26290000000000002</v>
      </c>
      <c r="BK312" s="30">
        <v>1.55E-2</v>
      </c>
      <c r="BL312" s="30">
        <v>1.15E-2</v>
      </c>
    </row>
    <row r="313" spans="1:64" ht="15" x14ac:dyDescent="0.25">
      <c r="A313" s="28" t="s">
        <v>576</v>
      </c>
      <c r="B313" s="28">
        <v>44305</v>
      </c>
      <c r="C313" s="28">
        <v>5</v>
      </c>
      <c r="D313" s="29">
        <v>827.16</v>
      </c>
      <c r="E313" s="29">
        <v>4135.78</v>
      </c>
      <c r="F313" s="29">
        <v>3793</v>
      </c>
      <c r="G313" s="30">
        <v>5.5999999999999999E-3</v>
      </c>
      <c r="H313" s="30">
        <v>5.0000000000000001E-4</v>
      </c>
      <c r="I313" s="30">
        <v>0.93120000000000003</v>
      </c>
      <c r="J313" s="30">
        <v>2.9999999999999997E-4</v>
      </c>
      <c r="K313" s="30">
        <v>6.4999999999999997E-3</v>
      </c>
      <c r="L313" s="30">
        <v>3.2300000000000002E-2</v>
      </c>
      <c r="M313" s="30">
        <v>2.3599999999999999E-2</v>
      </c>
      <c r="N313" s="30">
        <v>0.70789999999999997</v>
      </c>
      <c r="O313" s="30">
        <v>2.8999999999999998E-3</v>
      </c>
      <c r="P313" s="30">
        <v>0.14069999999999999</v>
      </c>
      <c r="Q313" s="29">
        <v>168</v>
      </c>
      <c r="R313" s="25">
        <v>58700.15</v>
      </c>
      <c r="S313" s="30">
        <v>0.2712</v>
      </c>
      <c r="T313" s="30">
        <v>0.2712</v>
      </c>
      <c r="U313" s="30">
        <v>0.45760000000000001</v>
      </c>
      <c r="V313" s="26">
        <v>17.57</v>
      </c>
      <c r="W313" s="29">
        <v>38</v>
      </c>
      <c r="X313" s="25">
        <v>64324.47</v>
      </c>
      <c r="Y313" s="26">
        <v>108.84</v>
      </c>
      <c r="Z313" s="25">
        <v>96779.98</v>
      </c>
      <c r="AA313" s="30">
        <v>0.7379</v>
      </c>
      <c r="AB313" s="30">
        <v>0.23930000000000001</v>
      </c>
      <c r="AC313" s="30">
        <v>1.9699999999999999E-2</v>
      </c>
      <c r="AD313" s="30">
        <v>3.0999999999999999E-3</v>
      </c>
      <c r="AE313" s="30">
        <v>0.29909999999999998</v>
      </c>
      <c r="AF313" s="25">
        <v>96.78</v>
      </c>
      <c r="AG313" s="25">
        <v>3982.08</v>
      </c>
      <c r="AH313" s="25">
        <v>593.20000000000005</v>
      </c>
      <c r="AI313" s="25">
        <v>108774.17</v>
      </c>
      <c r="AJ313" s="28">
        <v>228</v>
      </c>
      <c r="AK313" s="33">
        <v>27583</v>
      </c>
      <c r="AL313" s="33">
        <v>34000</v>
      </c>
      <c r="AM313" s="26">
        <v>63.7</v>
      </c>
      <c r="AN313" s="26">
        <v>39.770000000000003</v>
      </c>
      <c r="AO313" s="26">
        <v>43.23</v>
      </c>
      <c r="AP313" s="26">
        <v>5.3</v>
      </c>
      <c r="AQ313" s="25">
        <v>0</v>
      </c>
      <c r="AR313" s="27">
        <v>1.3708</v>
      </c>
      <c r="AS313" s="25">
        <v>1707.4</v>
      </c>
      <c r="AT313" s="25">
        <v>1927.38</v>
      </c>
      <c r="AU313" s="25">
        <v>6298.71</v>
      </c>
      <c r="AV313" s="25">
        <v>742.04</v>
      </c>
      <c r="AW313" s="25">
        <v>358.58</v>
      </c>
      <c r="AX313" s="25">
        <v>11034.1</v>
      </c>
      <c r="AY313" s="25">
        <v>5165.74</v>
      </c>
      <c r="AZ313" s="30">
        <v>0.48280000000000001</v>
      </c>
      <c r="BA313" s="25">
        <v>4218.75</v>
      </c>
      <c r="BB313" s="30">
        <v>0.39429999999999998</v>
      </c>
      <c r="BC313" s="25">
        <v>1314.23</v>
      </c>
      <c r="BD313" s="30">
        <v>0.12280000000000001</v>
      </c>
      <c r="BE313" s="25">
        <v>10698.72</v>
      </c>
      <c r="BF313" s="25">
        <v>3913.77</v>
      </c>
      <c r="BG313" s="30">
        <v>2.0316999999999998</v>
      </c>
      <c r="BH313" s="30">
        <v>0.5675</v>
      </c>
      <c r="BI313" s="30">
        <v>0.22589999999999999</v>
      </c>
      <c r="BJ313" s="30">
        <v>0.1721</v>
      </c>
      <c r="BK313" s="30">
        <v>2.0500000000000001E-2</v>
      </c>
      <c r="BL313" s="30">
        <v>1.41E-2</v>
      </c>
    </row>
    <row r="314" spans="1:64" ht="15" x14ac:dyDescent="0.25">
      <c r="A314" s="28" t="s">
        <v>577</v>
      </c>
      <c r="B314" s="28">
        <v>45831</v>
      </c>
      <c r="C314" s="28">
        <v>101</v>
      </c>
      <c r="D314" s="29">
        <v>10.199999999999999</v>
      </c>
      <c r="E314" s="29">
        <v>1030.44</v>
      </c>
      <c r="F314" s="29">
        <v>978</v>
      </c>
      <c r="G314" s="30">
        <v>2.0999999999999999E-3</v>
      </c>
      <c r="H314" s="30">
        <v>1E-3</v>
      </c>
      <c r="I314" s="30">
        <v>4.7999999999999996E-3</v>
      </c>
      <c r="J314" s="30">
        <v>1E-3</v>
      </c>
      <c r="K314" s="30">
        <v>8.2000000000000007E-3</v>
      </c>
      <c r="L314" s="30">
        <v>0.97919999999999996</v>
      </c>
      <c r="M314" s="30">
        <v>3.7000000000000002E-3</v>
      </c>
      <c r="N314" s="30">
        <v>0.34760000000000002</v>
      </c>
      <c r="O314" s="30">
        <v>0</v>
      </c>
      <c r="P314" s="30">
        <v>0.1174</v>
      </c>
      <c r="Q314" s="29">
        <v>45</v>
      </c>
      <c r="R314" s="25">
        <v>47109.95</v>
      </c>
      <c r="S314" s="30">
        <v>0.35289999999999999</v>
      </c>
      <c r="T314" s="30">
        <v>0.2059</v>
      </c>
      <c r="U314" s="30">
        <v>0.44119999999999998</v>
      </c>
      <c r="V314" s="26">
        <v>18.09</v>
      </c>
      <c r="W314" s="29">
        <v>7.97</v>
      </c>
      <c r="X314" s="25">
        <v>52935.01</v>
      </c>
      <c r="Y314" s="26">
        <v>125.33</v>
      </c>
      <c r="Z314" s="25">
        <v>122887.37</v>
      </c>
      <c r="AA314" s="30">
        <v>0.90639999999999998</v>
      </c>
      <c r="AB314" s="30">
        <v>3.8800000000000001E-2</v>
      </c>
      <c r="AC314" s="30">
        <v>5.3199999999999997E-2</v>
      </c>
      <c r="AD314" s="30">
        <v>1.6000000000000001E-3</v>
      </c>
      <c r="AE314" s="30">
        <v>9.4799999999999995E-2</v>
      </c>
      <c r="AF314" s="25">
        <v>122.89</v>
      </c>
      <c r="AG314" s="25">
        <v>2860.99</v>
      </c>
      <c r="AH314" s="25">
        <v>425.34</v>
      </c>
      <c r="AI314" s="25">
        <v>121246.72</v>
      </c>
      <c r="AJ314" s="28">
        <v>296</v>
      </c>
      <c r="AK314" s="33">
        <v>32594</v>
      </c>
      <c r="AL314" s="33">
        <v>42350</v>
      </c>
      <c r="AM314" s="26">
        <v>44.7</v>
      </c>
      <c r="AN314" s="26">
        <v>22.02</v>
      </c>
      <c r="AO314" s="26">
        <v>22.44</v>
      </c>
      <c r="AP314" s="26">
        <v>4</v>
      </c>
      <c r="AQ314" s="25">
        <v>0</v>
      </c>
      <c r="AR314" s="27">
        <v>0.79010000000000002</v>
      </c>
      <c r="AS314" s="25">
        <v>1128.17</v>
      </c>
      <c r="AT314" s="25">
        <v>1718.77</v>
      </c>
      <c r="AU314" s="25">
        <v>4816.2</v>
      </c>
      <c r="AV314" s="25">
        <v>715.01</v>
      </c>
      <c r="AW314" s="25">
        <v>175.69</v>
      </c>
      <c r="AX314" s="25">
        <v>8553.84</v>
      </c>
      <c r="AY314" s="25">
        <v>4676.58</v>
      </c>
      <c r="AZ314" s="30">
        <v>0.55649999999999999</v>
      </c>
      <c r="BA314" s="25">
        <v>3103.22</v>
      </c>
      <c r="BB314" s="30">
        <v>0.36919999999999997</v>
      </c>
      <c r="BC314" s="25">
        <v>624.47</v>
      </c>
      <c r="BD314" s="30">
        <v>7.4300000000000005E-2</v>
      </c>
      <c r="BE314" s="25">
        <v>8404.27</v>
      </c>
      <c r="BF314" s="25">
        <v>4201.7</v>
      </c>
      <c r="BG314" s="30">
        <v>1.4020999999999999</v>
      </c>
      <c r="BH314" s="30">
        <v>0.51570000000000005</v>
      </c>
      <c r="BI314" s="30">
        <v>0.23980000000000001</v>
      </c>
      <c r="BJ314" s="30">
        <v>0.19389999999999999</v>
      </c>
      <c r="BK314" s="30">
        <v>3.1699999999999999E-2</v>
      </c>
      <c r="BL314" s="30">
        <v>1.89E-2</v>
      </c>
    </row>
    <row r="315" spans="1:64" ht="15" x14ac:dyDescent="0.25">
      <c r="A315" s="28" t="s">
        <v>578</v>
      </c>
      <c r="B315" s="28">
        <v>50211</v>
      </c>
      <c r="C315" s="28">
        <v>78</v>
      </c>
      <c r="D315" s="29">
        <v>12.06</v>
      </c>
      <c r="E315" s="29">
        <v>940.71</v>
      </c>
      <c r="F315" s="29">
        <v>907</v>
      </c>
      <c r="G315" s="30">
        <v>4.4000000000000003E-3</v>
      </c>
      <c r="H315" s="30">
        <v>0</v>
      </c>
      <c r="I315" s="30">
        <v>3.7000000000000002E-3</v>
      </c>
      <c r="J315" s="30">
        <v>3.3E-3</v>
      </c>
      <c r="K315" s="30">
        <v>1.0500000000000001E-2</v>
      </c>
      <c r="L315" s="30">
        <v>0.96209999999999996</v>
      </c>
      <c r="M315" s="30">
        <v>1.6E-2</v>
      </c>
      <c r="N315" s="30">
        <v>0.37669999999999998</v>
      </c>
      <c r="O315" s="30">
        <v>0</v>
      </c>
      <c r="P315" s="30">
        <v>0.1191</v>
      </c>
      <c r="Q315" s="29">
        <v>44.07</v>
      </c>
      <c r="R315" s="25">
        <v>53515.22</v>
      </c>
      <c r="S315" s="30">
        <v>0.28170000000000001</v>
      </c>
      <c r="T315" s="30">
        <v>8.4500000000000006E-2</v>
      </c>
      <c r="U315" s="30">
        <v>0.63380000000000003</v>
      </c>
      <c r="V315" s="26">
        <v>19.04</v>
      </c>
      <c r="W315" s="29">
        <v>9.1300000000000008</v>
      </c>
      <c r="X315" s="25">
        <v>44224.13</v>
      </c>
      <c r="Y315" s="26">
        <v>97.87</v>
      </c>
      <c r="Z315" s="25">
        <v>100117.21</v>
      </c>
      <c r="AA315" s="30">
        <v>0.9405</v>
      </c>
      <c r="AB315" s="30">
        <v>3.32E-2</v>
      </c>
      <c r="AC315" s="30">
        <v>2.5499999999999998E-2</v>
      </c>
      <c r="AD315" s="30">
        <v>8.0000000000000004E-4</v>
      </c>
      <c r="AE315" s="30">
        <v>6.08E-2</v>
      </c>
      <c r="AF315" s="25">
        <v>100.12</v>
      </c>
      <c r="AG315" s="25">
        <v>3085.27</v>
      </c>
      <c r="AH315" s="25">
        <v>502.49</v>
      </c>
      <c r="AI315" s="25">
        <v>101417.27</v>
      </c>
      <c r="AJ315" s="28">
        <v>191</v>
      </c>
      <c r="AK315" s="33">
        <v>30762</v>
      </c>
      <c r="AL315" s="33">
        <v>39813</v>
      </c>
      <c r="AM315" s="26">
        <v>42.85</v>
      </c>
      <c r="AN315" s="26">
        <v>30.5</v>
      </c>
      <c r="AO315" s="26">
        <v>30.38</v>
      </c>
      <c r="AP315" s="26">
        <v>5.2</v>
      </c>
      <c r="AQ315" s="25">
        <v>0</v>
      </c>
      <c r="AR315" s="27">
        <v>1.0833999999999999</v>
      </c>
      <c r="AS315" s="25">
        <v>1219.6500000000001</v>
      </c>
      <c r="AT315" s="25">
        <v>2208.98</v>
      </c>
      <c r="AU315" s="25">
        <v>5321.02</v>
      </c>
      <c r="AV315" s="25">
        <v>668.68</v>
      </c>
      <c r="AW315" s="25">
        <v>42.41</v>
      </c>
      <c r="AX315" s="25">
        <v>9460.75</v>
      </c>
      <c r="AY315" s="25">
        <v>5967.97</v>
      </c>
      <c r="AZ315" s="30">
        <v>0.61080000000000001</v>
      </c>
      <c r="BA315" s="25">
        <v>2930.92</v>
      </c>
      <c r="BB315" s="30">
        <v>0.3</v>
      </c>
      <c r="BC315" s="25">
        <v>872.23</v>
      </c>
      <c r="BD315" s="30">
        <v>8.9300000000000004E-2</v>
      </c>
      <c r="BE315" s="25">
        <v>9771.1200000000008</v>
      </c>
      <c r="BF315" s="25">
        <v>5083.3100000000004</v>
      </c>
      <c r="BG315" s="30">
        <v>2.0457999999999998</v>
      </c>
      <c r="BH315" s="30">
        <v>0.55249999999999999</v>
      </c>
      <c r="BI315" s="30">
        <v>0.18229999999999999</v>
      </c>
      <c r="BJ315" s="30">
        <v>0.21490000000000001</v>
      </c>
      <c r="BK315" s="30">
        <v>3.8600000000000002E-2</v>
      </c>
      <c r="BL315" s="30">
        <v>1.17E-2</v>
      </c>
    </row>
    <row r="316" spans="1:64" ht="15" x14ac:dyDescent="0.25">
      <c r="A316" s="28" t="s">
        <v>579</v>
      </c>
      <c r="B316" s="28">
        <v>46805</v>
      </c>
      <c r="C316" s="28">
        <v>75</v>
      </c>
      <c r="D316" s="29">
        <v>16.36</v>
      </c>
      <c r="E316" s="29">
        <v>1227.02</v>
      </c>
      <c r="F316" s="29">
        <v>1229</v>
      </c>
      <c r="G316" s="30">
        <v>1.6000000000000001E-3</v>
      </c>
      <c r="H316" s="30">
        <v>0</v>
      </c>
      <c r="I316" s="30">
        <v>3.3E-3</v>
      </c>
      <c r="J316" s="30">
        <v>2.3999999999999998E-3</v>
      </c>
      <c r="K316" s="30">
        <v>0.03</v>
      </c>
      <c r="L316" s="30">
        <v>0.94610000000000005</v>
      </c>
      <c r="M316" s="30">
        <v>1.66E-2</v>
      </c>
      <c r="N316" s="30">
        <v>0.34339999999999998</v>
      </c>
      <c r="O316" s="30">
        <v>0</v>
      </c>
      <c r="P316" s="30">
        <v>0.1096</v>
      </c>
      <c r="Q316" s="29">
        <v>60.82</v>
      </c>
      <c r="R316" s="25">
        <v>54239.33</v>
      </c>
      <c r="S316" s="30">
        <v>0.17050000000000001</v>
      </c>
      <c r="T316" s="30">
        <v>0.31819999999999998</v>
      </c>
      <c r="U316" s="30">
        <v>0.51139999999999997</v>
      </c>
      <c r="V316" s="26">
        <v>18.46</v>
      </c>
      <c r="W316" s="29">
        <v>8.67</v>
      </c>
      <c r="X316" s="25">
        <v>76139.789999999994</v>
      </c>
      <c r="Y316" s="26">
        <v>136.29</v>
      </c>
      <c r="Z316" s="25">
        <v>142346.54</v>
      </c>
      <c r="AA316" s="30">
        <v>0.86680000000000001</v>
      </c>
      <c r="AB316" s="30">
        <v>9.3200000000000005E-2</v>
      </c>
      <c r="AC316" s="30">
        <v>3.8399999999999997E-2</v>
      </c>
      <c r="AD316" s="30">
        <v>1.6000000000000001E-3</v>
      </c>
      <c r="AE316" s="30">
        <v>0.13439999999999999</v>
      </c>
      <c r="AF316" s="25">
        <v>142.35</v>
      </c>
      <c r="AG316" s="25">
        <v>5264.54</v>
      </c>
      <c r="AH316" s="25">
        <v>558.34</v>
      </c>
      <c r="AI316" s="25">
        <v>143282.45000000001</v>
      </c>
      <c r="AJ316" s="28">
        <v>392</v>
      </c>
      <c r="AK316" s="33">
        <v>31042</v>
      </c>
      <c r="AL316" s="33">
        <v>41485</v>
      </c>
      <c r="AM316" s="26">
        <v>66.150000000000006</v>
      </c>
      <c r="AN316" s="26">
        <v>33.770000000000003</v>
      </c>
      <c r="AO316" s="26">
        <v>54.51</v>
      </c>
      <c r="AP316" s="26">
        <v>5.7</v>
      </c>
      <c r="AQ316" s="25">
        <v>0</v>
      </c>
      <c r="AR316" s="27">
        <v>1.0323</v>
      </c>
      <c r="AS316" s="25">
        <v>1334.56</v>
      </c>
      <c r="AT316" s="25">
        <v>2237.2600000000002</v>
      </c>
      <c r="AU316" s="25">
        <v>5037.6099999999997</v>
      </c>
      <c r="AV316" s="25">
        <v>1221.6400000000001</v>
      </c>
      <c r="AW316" s="25">
        <v>215.24</v>
      </c>
      <c r="AX316" s="25">
        <v>10046.290000000001</v>
      </c>
      <c r="AY316" s="25">
        <v>5187.6499999999996</v>
      </c>
      <c r="AZ316" s="30">
        <v>0.49009999999999998</v>
      </c>
      <c r="BA316" s="25">
        <v>4649.13</v>
      </c>
      <c r="BB316" s="30">
        <v>0.43930000000000002</v>
      </c>
      <c r="BC316" s="25">
        <v>747.22</v>
      </c>
      <c r="BD316" s="30">
        <v>7.0599999999999996E-2</v>
      </c>
      <c r="BE316" s="25">
        <v>10584</v>
      </c>
      <c r="BF316" s="25">
        <v>3080.59</v>
      </c>
      <c r="BG316" s="30">
        <v>1.0027999999999999</v>
      </c>
      <c r="BH316" s="30">
        <v>0.55649999999999999</v>
      </c>
      <c r="BI316" s="30">
        <v>0.19789999999999999</v>
      </c>
      <c r="BJ316" s="30">
        <v>0.18890000000000001</v>
      </c>
      <c r="BK316" s="30">
        <v>0.04</v>
      </c>
      <c r="BL316" s="30">
        <v>1.66E-2</v>
      </c>
    </row>
    <row r="317" spans="1:64" ht="15" x14ac:dyDescent="0.25">
      <c r="A317" s="28" t="s">
        <v>580</v>
      </c>
      <c r="B317" s="28">
        <v>44313</v>
      </c>
      <c r="C317" s="28">
        <v>4</v>
      </c>
      <c r="D317" s="29">
        <v>411.32</v>
      </c>
      <c r="E317" s="29">
        <v>1645.29</v>
      </c>
      <c r="F317" s="29">
        <v>1637</v>
      </c>
      <c r="G317" s="30">
        <v>1.2200000000000001E-2</v>
      </c>
      <c r="H317" s="30">
        <v>0</v>
      </c>
      <c r="I317" s="30">
        <v>2.1499999999999998E-2</v>
      </c>
      <c r="J317" s="30">
        <v>0</v>
      </c>
      <c r="K317" s="30">
        <v>1.01E-2</v>
      </c>
      <c r="L317" s="30">
        <v>0.93240000000000001</v>
      </c>
      <c r="M317" s="30">
        <v>2.3800000000000002E-2</v>
      </c>
      <c r="N317" s="30">
        <v>8.1900000000000001E-2</v>
      </c>
      <c r="O317" s="30">
        <v>0</v>
      </c>
      <c r="P317" s="30">
        <v>9.3100000000000002E-2</v>
      </c>
      <c r="Q317" s="29">
        <v>88.96</v>
      </c>
      <c r="R317" s="25">
        <v>70399.48</v>
      </c>
      <c r="S317" s="30">
        <v>5.1900000000000002E-2</v>
      </c>
      <c r="T317" s="30">
        <v>0.1333</v>
      </c>
      <c r="U317" s="30">
        <v>0.81479999999999997</v>
      </c>
      <c r="V317" s="26">
        <v>16.32</v>
      </c>
      <c r="W317" s="29">
        <v>8.6</v>
      </c>
      <c r="X317" s="25">
        <v>108413.53</v>
      </c>
      <c r="Y317" s="26">
        <v>186.98</v>
      </c>
      <c r="Z317" s="25">
        <v>215943.23</v>
      </c>
      <c r="AA317" s="30">
        <v>0.85150000000000003</v>
      </c>
      <c r="AB317" s="30">
        <v>0.12740000000000001</v>
      </c>
      <c r="AC317" s="30">
        <v>2.06E-2</v>
      </c>
      <c r="AD317" s="30">
        <v>4.0000000000000002E-4</v>
      </c>
      <c r="AE317" s="30">
        <v>0.14940000000000001</v>
      </c>
      <c r="AF317" s="25">
        <v>215.94</v>
      </c>
      <c r="AG317" s="25">
        <v>10784.13</v>
      </c>
      <c r="AH317" s="25">
        <v>1091.43</v>
      </c>
      <c r="AI317" s="25">
        <v>226349.95</v>
      </c>
      <c r="AJ317" s="28">
        <v>555</v>
      </c>
      <c r="AK317" s="33">
        <v>44672</v>
      </c>
      <c r="AL317" s="33">
        <v>91836</v>
      </c>
      <c r="AM317" s="26">
        <v>103.77</v>
      </c>
      <c r="AN317" s="26">
        <v>46.36</v>
      </c>
      <c r="AO317" s="26">
        <v>64.95</v>
      </c>
      <c r="AP317" s="26">
        <v>5.85</v>
      </c>
      <c r="AQ317" s="25">
        <v>0</v>
      </c>
      <c r="AR317" s="27">
        <v>0.9788</v>
      </c>
      <c r="AS317" s="25">
        <v>1466.09</v>
      </c>
      <c r="AT317" s="25">
        <v>1927.03</v>
      </c>
      <c r="AU317" s="25">
        <v>7175.92</v>
      </c>
      <c r="AV317" s="25">
        <v>1762.28</v>
      </c>
      <c r="AW317" s="25">
        <v>193.28</v>
      </c>
      <c r="AX317" s="25">
        <v>12524.59</v>
      </c>
      <c r="AY317" s="25">
        <v>3820.7</v>
      </c>
      <c r="AZ317" s="30">
        <v>0.29270000000000002</v>
      </c>
      <c r="BA317" s="25">
        <v>8863.1200000000008</v>
      </c>
      <c r="BB317" s="30">
        <v>0.67900000000000005</v>
      </c>
      <c r="BC317" s="25">
        <v>369.38</v>
      </c>
      <c r="BD317" s="30">
        <v>2.8299999999999999E-2</v>
      </c>
      <c r="BE317" s="25">
        <v>13053.2</v>
      </c>
      <c r="BF317" s="25">
        <v>1801.41</v>
      </c>
      <c r="BG317" s="30">
        <v>0.20480000000000001</v>
      </c>
      <c r="BH317" s="30">
        <v>0.57440000000000002</v>
      </c>
      <c r="BI317" s="30">
        <v>0.19089999999999999</v>
      </c>
      <c r="BJ317" s="30">
        <v>0.1827</v>
      </c>
      <c r="BK317" s="30">
        <v>3.3799999999999997E-2</v>
      </c>
      <c r="BL317" s="30">
        <v>1.83E-2</v>
      </c>
    </row>
    <row r="318" spans="1:64" ht="15" x14ac:dyDescent="0.25">
      <c r="A318" s="28" t="s">
        <v>581</v>
      </c>
      <c r="B318" s="28">
        <v>44321</v>
      </c>
      <c r="C318" s="28">
        <v>71</v>
      </c>
      <c r="D318" s="29">
        <v>42.75</v>
      </c>
      <c r="E318" s="29">
        <v>3034.96</v>
      </c>
      <c r="F318" s="29">
        <v>2976</v>
      </c>
      <c r="G318" s="30">
        <v>2.8E-3</v>
      </c>
      <c r="H318" s="30">
        <v>2.9999999999999997E-4</v>
      </c>
      <c r="I318" s="30">
        <v>6.4000000000000003E-3</v>
      </c>
      <c r="J318" s="30">
        <v>2E-3</v>
      </c>
      <c r="K318" s="30">
        <v>8.6E-3</v>
      </c>
      <c r="L318" s="30">
        <v>0.95389999999999997</v>
      </c>
      <c r="M318" s="30">
        <v>2.5999999999999999E-2</v>
      </c>
      <c r="N318" s="30">
        <v>0.46789999999999998</v>
      </c>
      <c r="O318" s="30">
        <v>0</v>
      </c>
      <c r="P318" s="30">
        <v>0.14069999999999999</v>
      </c>
      <c r="Q318" s="29">
        <v>118</v>
      </c>
      <c r="R318" s="25">
        <v>49024.86</v>
      </c>
      <c r="S318" s="30">
        <v>9.9400000000000002E-2</v>
      </c>
      <c r="T318" s="30">
        <v>8.0699999999999994E-2</v>
      </c>
      <c r="U318" s="30">
        <v>0.81989999999999996</v>
      </c>
      <c r="V318" s="26">
        <v>19.23</v>
      </c>
      <c r="W318" s="29">
        <v>16</v>
      </c>
      <c r="X318" s="25">
        <v>63299.06</v>
      </c>
      <c r="Y318" s="26">
        <v>183.97</v>
      </c>
      <c r="Z318" s="25">
        <v>145989.44</v>
      </c>
      <c r="AA318" s="30">
        <v>0.67390000000000005</v>
      </c>
      <c r="AB318" s="30">
        <v>0.28820000000000001</v>
      </c>
      <c r="AC318" s="30">
        <v>3.6900000000000002E-2</v>
      </c>
      <c r="AD318" s="30">
        <v>1E-3</v>
      </c>
      <c r="AE318" s="30">
        <v>0.32640000000000002</v>
      </c>
      <c r="AF318" s="25">
        <v>145.99</v>
      </c>
      <c r="AG318" s="25">
        <v>3722.84</v>
      </c>
      <c r="AH318" s="25">
        <v>407.03</v>
      </c>
      <c r="AI318" s="25">
        <v>150141.73000000001</v>
      </c>
      <c r="AJ318" s="28">
        <v>414</v>
      </c>
      <c r="AK318" s="33">
        <v>26371</v>
      </c>
      <c r="AL318" s="33">
        <v>43913</v>
      </c>
      <c r="AM318" s="26">
        <v>43</v>
      </c>
      <c r="AN318" s="26">
        <v>23.64</v>
      </c>
      <c r="AO318" s="26">
        <v>27.56</v>
      </c>
      <c r="AP318" s="26">
        <v>5</v>
      </c>
      <c r="AQ318" s="25">
        <v>0</v>
      </c>
      <c r="AR318" s="27">
        <v>0.72099999999999997</v>
      </c>
      <c r="AS318" s="25">
        <v>923.92</v>
      </c>
      <c r="AT318" s="25">
        <v>1854.37</v>
      </c>
      <c r="AU318" s="25">
        <v>4656.97</v>
      </c>
      <c r="AV318" s="25">
        <v>1048.49</v>
      </c>
      <c r="AW318" s="25">
        <v>80.14</v>
      </c>
      <c r="AX318" s="25">
        <v>8563.89</v>
      </c>
      <c r="AY318" s="25">
        <v>3484.14</v>
      </c>
      <c r="AZ318" s="30">
        <v>0.44190000000000002</v>
      </c>
      <c r="BA318" s="25">
        <v>3370.41</v>
      </c>
      <c r="BB318" s="30">
        <v>0.4274</v>
      </c>
      <c r="BC318" s="25">
        <v>1030.6500000000001</v>
      </c>
      <c r="BD318" s="30">
        <v>0.13070000000000001</v>
      </c>
      <c r="BE318" s="25">
        <v>7885.19</v>
      </c>
      <c r="BF318" s="25">
        <v>2443.09</v>
      </c>
      <c r="BG318" s="30">
        <v>0.59789999999999999</v>
      </c>
      <c r="BH318" s="30">
        <v>0.54979999999999996</v>
      </c>
      <c r="BI318" s="30">
        <v>0.27</v>
      </c>
      <c r="BJ318" s="30">
        <v>0.1295</v>
      </c>
      <c r="BK318" s="30">
        <v>3.39E-2</v>
      </c>
      <c r="BL318" s="30">
        <v>1.67E-2</v>
      </c>
    </row>
    <row r="319" spans="1:64" ht="15" x14ac:dyDescent="0.25">
      <c r="A319" s="28" t="s">
        <v>582</v>
      </c>
      <c r="B319" s="28">
        <v>44339</v>
      </c>
      <c r="C319" s="28">
        <v>9</v>
      </c>
      <c r="D319" s="29">
        <v>578.99</v>
      </c>
      <c r="E319" s="29">
        <v>5210.9399999999996</v>
      </c>
      <c r="F319" s="29">
        <v>4483</v>
      </c>
      <c r="G319" s="30">
        <v>1.2999999999999999E-3</v>
      </c>
      <c r="H319" s="30">
        <v>2.0000000000000001E-4</v>
      </c>
      <c r="I319" s="30">
        <v>6.2799999999999995E-2</v>
      </c>
      <c r="J319" s="30">
        <v>1.8E-3</v>
      </c>
      <c r="K319" s="30">
        <v>4.4600000000000001E-2</v>
      </c>
      <c r="L319" s="30">
        <v>0.83109999999999995</v>
      </c>
      <c r="M319" s="30">
        <v>5.8200000000000002E-2</v>
      </c>
      <c r="N319" s="30">
        <v>0.6905</v>
      </c>
      <c r="O319" s="30">
        <v>9.5999999999999992E-3</v>
      </c>
      <c r="P319" s="30">
        <v>0.16320000000000001</v>
      </c>
      <c r="Q319" s="29">
        <v>222.02</v>
      </c>
      <c r="R319" s="25">
        <v>50235.31</v>
      </c>
      <c r="S319" s="30">
        <v>0.29699999999999999</v>
      </c>
      <c r="T319" s="30">
        <v>0.15740000000000001</v>
      </c>
      <c r="U319" s="30">
        <v>0.54569999999999996</v>
      </c>
      <c r="V319" s="26">
        <v>15.49</v>
      </c>
      <c r="W319" s="29">
        <v>27.35</v>
      </c>
      <c r="X319" s="25">
        <v>78960.12</v>
      </c>
      <c r="Y319" s="26">
        <v>183.37</v>
      </c>
      <c r="Z319" s="25">
        <v>65239.16</v>
      </c>
      <c r="AA319" s="30">
        <v>0.71919999999999995</v>
      </c>
      <c r="AB319" s="30">
        <v>0.20880000000000001</v>
      </c>
      <c r="AC319" s="30">
        <v>7.0900000000000005E-2</v>
      </c>
      <c r="AD319" s="30">
        <v>1.1999999999999999E-3</v>
      </c>
      <c r="AE319" s="30">
        <v>0.28149999999999997</v>
      </c>
      <c r="AF319" s="25">
        <v>65.239999999999995</v>
      </c>
      <c r="AG319" s="25">
        <v>1945.17</v>
      </c>
      <c r="AH319" s="25">
        <v>265.76</v>
      </c>
      <c r="AI319" s="25">
        <v>67913.399999999994</v>
      </c>
      <c r="AJ319" s="28">
        <v>37</v>
      </c>
      <c r="AK319" s="33">
        <v>24283</v>
      </c>
      <c r="AL319" s="33">
        <v>32900</v>
      </c>
      <c r="AM319" s="26">
        <v>41.04</v>
      </c>
      <c r="AN319" s="26">
        <v>28.89</v>
      </c>
      <c r="AO319" s="26">
        <v>29.13</v>
      </c>
      <c r="AP319" s="26">
        <v>3.3</v>
      </c>
      <c r="AQ319" s="25">
        <v>0</v>
      </c>
      <c r="AR319" s="27">
        <v>0.91800000000000004</v>
      </c>
      <c r="AS319" s="25">
        <v>1043.93</v>
      </c>
      <c r="AT319" s="25">
        <v>1665.13</v>
      </c>
      <c r="AU319" s="25">
        <v>6455.11</v>
      </c>
      <c r="AV319" s="25">
        <v>910.72</v>
      </c>
      <c r="AW319" s="25">
        <v>701.9</v>
      </c>
      <c r="AX319" s="25">
        <v>10776.78</v>
      </c>
      <c r="AY319" s="25">
        <v>6991.08</v>
      </c>
      <c r="AZ319" s="30">
        <v>0.61799999999999999</v>
      </c>
      <c r="BA319" s="25">
        <v>2459.4699999999998</v>
      </c>
      <c r="BB319" s="30">
        <v>0.21740000000000001</v>
      </c>
      <c r="BC319" s="25">
        <v>1861.56</v>
      </c>
      <c r="BD319" s="30">
        <v>0.1646</v>
      </c>
      <c r="BE319" s="25">
        <v>11312.11</v>
      </c>
      <c r="BF319" s="25">
        <v>5242.54</v>
      </c>
      <c r="BG319" s="30">
        <v>3.0215000000000001</v>
      </c>
      <c r="BH319" s="30">
        <v>0.53910000000000002</v>
      </c>
      <c r="BI319" s="30">
        <v>0.20030000000000001</v>
      </c>
      <c r="BJ319" s="30">
        <v>0.2145</v>
      </c>
      <c r="BK319" s="30">
        <v>2.23E-2</v>
      </c>
      <c r="BL319" s="30">
        <v>2.3900000000000001E-2</v>
      </c>
    </row>
    <row r="320" spans="1:64" ht="15" x14ac:dyDescent="0.25">
      <c r="A320" s="28" t="s">
        <v>583</v>
      </c>
      <c r="B320" s="28">
        <v>48553</v>
      </c>
      <c r="C320" s="28">
        <v>53</v>
      </c>
      <c r="D320" s="29">
        <v>16.22</v>
      </c>
      <c r="E320" s="29">
        <v>859.47</v>
      </c>
      <c r="F320" s="29">
        <v>889</v>
      </c>
      <c r="G320" s="30">
        <v>1.2999999999999999E-3</v>
      </c>
      <c r="H320" s="30">
        <v>0</v>
      </c>
      <c r="I320" s="30">
        <v>0</v>
      </c>
      <c r="J320" s="30">
        <v>1.1000000000000001E-3</v>
      </c>
      <c r="K320" s="30">
        <v>8.9999999999999998E-4</v>
      </c>
      <c r="L320" s="30">
        <v>0.99670000000000003</v>
      </c>
      <c r="M320" s="30">
        <v>0</v>
      </c>
      <c r="N320" s="30">
        <v>5.62E-2</v>
      </c>
      <c r="O320" s="30">
        <v>0</v>
      </c>
      <c r="P320" s="30">
        <v>9.6299999999999997E-2</v>
      </c>
      <c r="Q320" s="29">
        <v>46.5</v>
      </c>
      <c r="R320" s="25">
        <v>52379.65</v>
      </c>
      <c r="S320" s="30">
        <v>0.20630000000000001</v>
      </c>
      <c r="T320" s="30">
        <v>0.20630000000000001</v>
      </c>
      <c r="U320" s="30">
        <v>0.58730000000000004</v>
      </c>
      <c r="V320" s="26">
        <v>17.760000000000002</v>
      </c>
      <c r="W320" s="29">
        <v>4</v>
      </c>
      <c r="X320" s="25">
        <v>58333.25</v>
      </c>
      <c r="Y320" s="26">
        <v>214.87</v>
      </c>
      <c r="Z320" s="25">
        <v>93548.38</v>
      </c>
      <c r="AA320" s="30">
        <v>0.92559999999999998</v>
      </c>
      <c r="AB320" s="30">
        <v>5.11E-2</v>
      </c>
      <c r="AC320" s="30">
        <v>2.2700000000000001E-2</v>
      </c>
      <c r="AD320" s="30">
        <v>5.9999999999999995E-4</v>
      </c>
      <c r="AE320" s="30">
        <v>7.4399999999999994E-2</v>
      </c>
      <c r="AF320" s="25">
        <v>93.55</v>
      </c>
      <c r="AG320" s="25">
        <v>3049.74</v>
      </c>
      <c r="AH320" s="25">
        <v>474.48</v>
      </c>
      <c r="AI320" s="25">
        <v>87068.39</v>
      </c>
      <c r="AJ320" s="28">
        <v>98</v>
      </c>
      <c r="AK320" s="33">
        <v>33955</v>
      </c>
      <c r="AL320" s="33">
        <v>45853</v>
      </c>
      <c r="AM320" s="26">
        <v>32.6</v>
      </c>
      <c r="AN320" s="26">
        <v>32.6</v>
      </c>
      <c r="AO320" s="26">
        <v>32.6</v>
      </c>
      <c r="AP320" s="26">
        <v>4.5</v>
      </c>
      <c r="AQ320" s="25">
        <v>0</v>
      </c>
      <c r="AR320" s="27">
        <v>1.1615</v>
      </c>
      <c r="AS320" s="25">
        <v>901.55</v>
      </c>
      <c r="AT320" s="25">
        <v>1402.87</v>
      </c>
      <c r="AU320" s="25">
        <v>5955.25</v>
      </c>
      <c r="AV320" s="25">
        <v>608.24</v>
      </c>
      <c r="AW320" s="25">
        <v>275.16000000000003</v>
      </c>
      <c r="AX320" s="25">
        <v>9143.06</v>
      </c>
      <c r="AY320" s="25">
        <v>4970.58</v>
      </c>
      <c r="AZ320" s="30">
        <v>0.59409999999999996</v>
      </c>
      <c r="BA320" s="25">
        <v>2997.94</v>
      </c>
      <c r="BB320" s="30">
        <v>0.35830000000000001</v>
      </c>
      <c r="BC320" s="25">
        <v>397.68</v>
      </c>
      <c r="BD320" s="30">
        <v>4.7500000000000001E-2</v>
      </c>
      <c r="BE320" s="25">
        <v>8366.2000000000007</v>
      </c>
      <c r="BF320" s="25">
        <v>4740</v>
      </c>
      <c r="BG320" s="30">
        <v>1.9560999999999999</v>
      </c>
      <c r="BH320" s="30">
        <v>0.59360000000000002</v>
      </c>
      <c r="BI320" s="30">
        <v>0.2535</v>
      </c>
      <c r="BJ320" s="30">
        <v>0.10100000000000001</v>
      </c>
      <c r="BK320" s="30">
        <v>3.9600000000000003E-2</v>
      </c>
      <c r="BL320" s="30">
        <v>1.23E-2</v>
      </c>
    </row>
    <row r="321" spans="1:64" ht="15" x14ac:dyDescent="0.25">
      <c r="A321" s="28" t="s">
        <v>584</v>
      </c>
      <c r="B321" s="28">
        <v>49882</v>
      </c>
      <c r="C321" s="28">
        <v>91</v>
      </c>
      <c r="D321" s="29">
        <v>28.14</v>
      </c>
      <c r="E321" s="29">
        <v>2560.3000000000002</v>
      </c>
      <c r="F321" s="29">
        <v>2470</v>
      </c>
      <c r="G321" s="30">
        <v>2.8E-3</v>
      </c>
      <c r="H321" s="30">
        <v>0</v>
      </c>
      <c r="I321" s="30">
        <v>1.95E-2</v>
      </c>
      <c r="J321" s="30">
        <v>0</v>
      </c>
      <c r="K321" s="30">
        <v>1.32E-2</v>
      </c>
      <c r="L321" s="30">
        <v>0.94130000000000003</v>
      </c>
      <c r="M321" s="30">
        <v>2.3199999999999998E-2</v>
      </c>
      <c r="N321" s="30">
        <v>0.39529999999999998</v>
      </c>
      <c r="O321" s="30">
        <v>1.01E-2</v>
      </c>
      <c r="P321" s="30">
        <v>0.15840000000000001</v>
      </c>
      <c r="Q321" s="29">
        <v>99.81</v>
      </c>
      <c r="R321" s="25">
        <v>51275.9</v>
      </c>
      <c r="S321" s="30">
        <v>0.18590000000000001</v>
      </c>
      <c r="T321" s="30">
        <v>0.21149999999999999</v>
      </c>
      <c r="U321" s="30">
        <v>0.60260000000000002</v>
      </c>
      <c r="V321" s="26">
        <v>19.78</v>
      </c>
      <c r="W321" s="29">
        <v>10</v>
      </c>
      <c r="X321" s="25">
        <v>80374.899999999994</v>
      </c>
      <c r="Y321" s="26">
        <v>256.02999999999997</v>
      </c>
      <c r="Z321" s="25">
        <v>127238.44</v>
      </c>
      <c r="AA321" s="30">
        <v>0.77880000000000005</v>
      </c>
      <c r="AB321" s="30">
        <v>0.19750000000000001</v>
      </c>
      <c r="AC321" s="30">
        <v>2.2800000000000001E-2</v>
      </c>
      <c r="AD321" s="30">
        <v>8.9999999999999998E-4</v>
      </c>
      <c r="AE321" s="30">
        <v>0.22159999999999999</v>
      </c>
      <c r="AF321" s="25">
        <v>127.24</v>
      </c>
      <c r="AG321" s="25">
        <v>3486.84</v>
      </c>
      <c r="AH321" s="25">
        <v>416.69</v>
      </c>
      <c r="AI321" s="25">
        <v>129991.07</v>
      </c>
      <c r="AJ321" s="28">
        <v>344</v>
      </c>
      <c r="AK321" s="33">
        <v>29563</v>
      </c>
      <c r="AL321" s="33">
        <v>44741</v>
      </c>
      <c r="AM321" s="26">
        <v>54.9</v>
      </c>
      <c r="AN321" s="26">
        <v>25.27</v>
      </c>
      <c r="AO321" s="26">
        <v>32.520000000000003</v>
      </c>
      <c r="AP321" s="26">
        <v>5.8</v>
      </c>
      <c r="AQ321" s="25">
        <v>0</v>
      </c>
      <c r="AR321" s="27">
        <v>0.8851</v>
      </c>
      <c r="AS321" s="25">
        <v>948.83</v>
      </c>
      <c r="AT321" s="25">
        <v>2013.43</v>
      </c>
      <c r="AU321" s="25">
        <v>4580.25</v>
      </c>
      <c r="AV321" s="25">
        <v>797.62</v>
      </c>
      <c r="AW321" s="25">
        <v>253.96</v>
      </c>
      <c r="AX321" s="25">
        <v>8594.09</v>
      </c>
      <c r="AY321" s="25">
        <v>4685.32</v>
      </c>
      <c r="AZ321" s="30">
        <v>0.52500000000000002</v>
      </c>
      <c r="BA321" s="25">
        <v>3576.14</v>
      </c>
      <c r="BB321" s="30">
        <v>0.4007</v>
      </c>
      <c r="BC321" s="25">
        <v>662.95</v>
      </c>
      <c r="BD321" s="30">
        <v>7.4300000000000005E-2</v>
      </c>
      <c r="BE321" s="25">
        <v>8924.41</v>
      </c>
      <c r="BF321" s="25">
        <v>3665.58</v>
      </c>
      <c r="BG321" s="30">
        <v>1.1782999999999999</v>
      </c>
      <c r="BH321" s="30">
        <v>0.57750000000000001</v>
      </c>
      <c r="BI321" s="30">
        <v>0.2218</v>
      </c>
      <c r="BJ321" s="30">
        <v>0.1394</v>
      </c>
      <c r="BK321" s="30">
        <v>4.87E-2</v>
      </c>
      <c r="BL321" s="30">
        <v>1.26E-2</v>
      </c>
    </row>
    <row r="322" spans="1:64" ht="15" x14ac:dyDescent="0.25">
      <c r="A322" s="28" t="s">
        <v>585</v>
      </c>
      <c r="B322" s="28">
        <v>44347</v>
      </c>
      <c r="C322" s="28">
        <v>26</v>
      </c>
      <c r="D322" s="29">
        <v>55.66</v>
      </c>
      <c r="E322" s="29">
        <v>1447.09</v>
      </c>
      <c r="F322" s="29">
        <v>1565</v>
      </c>
      <c r="G322" s="30">
        <v>1.9E-3</v>
      </c>
      <c r="H322" s="30">
        <v>0</v>
      </c>
      <c r="I322" s="30">
        <v>5.45E-2</v>
      </c>
      <c r="J322" s="30">
        <v>1.9E-3</v>
      </c>
      <c r="K322" s="30">
        <v>8.9999999999999993E-3</v>
      </c>
      <c r="L322" s="30">
        <v>0.87860000000000005</v>
      </c>
      <c r="M322" s="30">
        <v>5.4100000000000002E-2</v>
      </c>
      <c r="N322" s="30">
        <v>0.56230000000000002</v>
      </c>
      <c r="O322" s="30">
        <v>0</v>
      </c>
      <c r="P322" s="30">
        <v>0.17269999999999999</v>
      </c>
      <c r="Q322" s="29">
        <v>63</v>
      </c>
      <c r="R322" s="25">
        <v>42696.56</v>
      </c>
      <c r="S322" s="30">
        <v>0.24440000000000001</v>
      </c>
      <c r="T322" s="30">
        <v>0.18890000000000001</v>
      </c>
      <c r="U322" s="30">
        <v>0.56669999999999998</v>
      </c>
      <c r="V322" s="26">
        <v>17.920000000000002</v>
      </c>
      <c r="W322" s="29">
        <v>10.1</v>
      </c>
      <c r="X322" s="25">
        <v>67424.259999999995</v>
      </c>
      <c r="Y322" s="26">
        <v>139.78</v>
      </c>
      <c r="Z322" s="25">
        <v>77238.67</v>
      </c>
      <c r="AA322" s="30">
        <v>0.77410000000000001</v>
      </c>
      <c r="AB322" s="30">
        <v>0.1701</v>
      </c>
      <c r="AC322" s="30">
        <v>5.4399999999999997E-2</v>
      </c>
      <c r="AD322" s="30">
        <v>1.4E-3</v>
      </c>
      <c r="AE322" s="30">
        <v>0.22639999999999999</v>
      </c>
      <c r="AF322" s="25">
        <v>77.239999999999995</v>
      </c>
      <c r="AG322" s="25">
        <v>1799.21</v>
      </c>
      <c r="AH322" s="25">
        <v>322.91000000000003</v>
      </c>
      <c r="AI322" s="25">
        <v>77606.89</v>
      </c>
      <c r="AJ322" s="28">
        <v>65</v>
      </c>
      <c r="AK322" s="33">
        <v>24453</v>
      </c>
      <c r="AL322" s="33">
        <v>36634</v>
      </c>
      <c r="AM322" s="26">
        <v>36.950000000000003</v>
      </c>
      <c r="AN322" s="26">
        <v>21.46</v>
      </c>
      <c r="AO322" s="26">
        <v>27.15</v>
      </c>
      <c r="AP322" s="26">
        <v>4.5</v>
      </c>
      <c r="AQ322" s="25">
        <v>0</v>
      </c>
      <c r="AR322" s="27">
        <v>0.53090000000000004</v>
      </c>
      <c r="AS322" s="25">
        <v>1073.55</v>
      </c>
      <c r="AT322" s="25">
        <v>1664.24</v>
      </c>
      <c r="AU322" s="25">
        <v>4822.47</v>
      </c>
      <c r="AV322" s="25">
        <v>835.47</v>
      </c>
      <c r="AW322" s="25">
        <v>124.54</v>
      </c>
      <c r="AX322" s="25">
        <v>8520.2800000000007</v>
      </c>
      <c r="AY322" s="25">
        <v>5474.1</v>
      </c>
      <c r="AZ322" s="30">
        <v>0.64139999999999997</v>
      </c>
      <c r="BA322" s="25">
        <v>2060.84</v>
      </c>
      <c r="BB322" s="30">
        <v>0.24149999999999999</v>
      </c>
      <c r="BC322" s="25">
        <v>999.73</v>
      </c>
      <c r="BD322" s="30">
        <v>0.1171</v>
      </c>
      <c r="BE322" s="25">
        <v>8534.68</v>
      </c>
      <c r="BF322" s="25">
        <v>6209.15</v>
      </c>
      <c r="BG322" s="30">
        <v>2.4102000000000001</v>
      </c>
      <c r="BH322" s="30">
        <v>0.55640000000000001</v>
      </c>
      <c r="BI322" s="30">
        <v>0.26850000000000002</v>
      </c>
      <c r="BJ322" s="30">
        <v>0.13200000000000001</v>
      </c>
      <c r="BK322" s="30">
        <v>3.7600000000000001E-2</v>
      </c>
      <c r="BL322" s="30">
        <v>5.4999999999999997E-3</v>
      </c>
    </row>
    <row r="323" spans="1:64" ht="15" x14ac:dyDescent="0.25">
      <c r="A323" s="28" t="s">
        <v>586</v>
      </c>
      <c r="B323" s="28">
        <v>45476</v>
      </c>
      <c r="C323" s="28">
        <v>140</v>
      </c>
      <c r="D323" s="29">
        <v>39.119999999999997</v>
      </c>
      <c r="E323" s="29">
        <v>5477.08</v>
      </c>
      <c r="F323" s="29">
        <v>5345</v>
      </c>
      <c r="G323" s="30">
        <v>1.15E-2</v>
      </c>
      <c r="H323" s="30">
        <v>2.0000000000000001E-4</v>
      </c>
      <c r="I323" s="30">
        <v>9.5999999999999992E-3</v>
      </c>
      <c r="J323" s="30">
        <v>1.4E-3</v>
      </c>
      <c r="K323" s="30">
        <v>9.1000000000000004E-3</v>
      </c>
      <c r="L323" s="30">
        <v>0.93840000000000001</v>
      </c>
      <c r="M323" s="30">
        <v>2.98E-2</v>
      </c>
      <c r="N323" s="30">
        <v>0.214</v>
      </c>
      <c r="O323" s="30">
        <v>3.7000000000000002E-3</v>
      </c>
      <c r="P323" s="30">
        <v>0.1449</v>
      </c>
      <c r="Q323" s="29">
        <v>238.2</v>
      </c>
      <c r="R323" s="25">
        <v>57484.49</v>
      </c>
      <c r="S323" s="30">
        <v>0.1721</v>
      </c>
      <c r="T323" s="30">
        <v>0.2611</v>
      </c>
      <c r="U323" s="30">
        <v>0.56679999999999997</v>
      </c>
      <c r="V323" s="26">
        <v>17.68</v>
      </c>
      <c r="W323" s="29">
        <v>24.5</v>
      </c>
      <c r="X323" s="25">
        <v>83037.27</v>
      </c>
      <c r="Y323" s="26">
        <v>220.63</v>
      </c>
      <c r="Z323" s="25">
        <v>125892.59</v>
      </c>
      <c r="AA323" s="30">
        <v>0.67030000000000001</v>
      </c>
      <c r="AB323" s="30">
        <v>0.27810000000000001</v>
      </c>
      <c r="AC323" s="30">
        <v>5.0799999999999998E-2</v>
      </c>
      <c r="AD323" s="30">
        <v>8.0000000000000004E-4</v>
      </c>
      <c r="AE323" s="30">
        <v>0.33</v>
      </c>
      <c r="AF323" s="25">
        <v>125.89</v>
      </c>
      <c r="AG323" s="25">
        <v>4365.42</v>
      </c>
      <c r="AH323" s="25">
        <v>444.07</v>
      </c>
      <c r="AI323" s="25">
        <v>155654.70000000001</v>
      </c>
      <c r="AJ323" s="28">
        <v>433</v>
      </c>
      <c r="AK323" s="33">
        <v>42095</v>
      </c>
      <c r="AL323" s="33">
        <v>54349</v>
      </c>
      <c r="AM323" s="26">
        <v>49.86</v>
      </c>
      <c r="AN323" s="26">
        <v>31.52</v>
      </c>
      <c r="AO323" s="26">
        <v>39.47</v>
      </c>
      <c r="AP323" s="26">
        <v>4.7</v>
      </c>
      <c r="AQ323" s="25">
        <v>0</v>
      </c>
      <c r="AR323" s="27">
        <v>0.63339999999999996</v>
      </c>
      <c r="AS323" s="25">
        <v>1073.48</v>
      </c>
      <c r="AT323" s="25">
        <v>1728.12</v>
      </c>
      <c r="AU323" s="25">
        <v>5060.8100000000004</v>
      </c>
      <c r="AV323" s="25">
        <v>1222.99</v>
      </c>
      <c r="AW323" s="25">
        <v>382.37</v>
      </c>
      <c r="AX323" s="25">
        <v>9467.76</v>
      </c>
      <c r="AY323" s="25">
        <v>4338.53</v>
      </c>
      <c r="AZ323" s="30">
        <v>0.49070000000000003</v>
      </c>
      <c r="BA323" s="25">
        <v>4004.22</v>
      </c>
      <c r="BB323" s="30">
        <v>0.45290000000000002</v>
      </c>
      <c r="BC323" s="25">
        <v>498.02</v>
      </c>
      <c r="BD323" s="30">
        <v>5.6300000000000003E-2</v>
      </c>
      <c r="BE323" s="25">
        <v>8840.77</v>
      </c>
      <c r="BF323" s="25">
        <v>2691.08</v>
      </c>
      <c r="BG323" s="30">
        <v>0.73619999999999997</v>
      </c>
      <c r="BH323" s="30">
        <v>0.62370000000000003</v>
      </c>
      <c r="BI323" s="30">
        <v>0.23769999999999999</v>
      </c>
      <c r="BJ323" s="30">
        <v>9.5799999999999996E-2</v>
      </c>
      <c r="BK323" s="30">
        <v>2.7400000000000001E-2</v>
      </c>
      <c r="BL323" s="30">
        <v>1.54E-2</v>
      </c>
    </row>
    <row r="324" spans="1:64" ht="15" x14ac:dyDescent="0.25">
      <c r="A324" s="28" t="s">
        <v>587</v>
      </c>
      <c r="B324" s="28">
        <v>50450</v>
      </c>
      <c r="C324" s="28">
        <v>25</v>
      </c>
      <c r="D324" s="29">
        <v>429.35</v>
      </c>
      <c r="E324" s="29">
        <v>10733.71</v>
      </c>
      <c r="F324" s="29">
        <v>10503</v>
      </c>
      <c r="G324" s="30">
        <v>0.14080000000000001</v>
      </c>
      <c r="H324" s="30">
        <v>4.0000000000000002E-4</v>
      </c>
      <c r="I324" s="30">
        <v>3.5099999999999999E-2</v>
      </c>
      <c r="J324" s="30">
        <v>1.2999999999999999E-3</v>
      </c>
      <c r="K324" s="30">
        <v>3.32E-2</v>
      </c>
      <c r="L324" s="30">
        <v>0.75319999999999998</v>
      </c>
      <c r="M324" s="30">
        <v>3.5999999999999997E-2</v>
      </c>
      <c r="N324" s="30">
        <v>6.3500000000000001E-2</v>
      </c>
      <c r="O324" s="30">
        <v>2.3800000000000002E-2</v>
      </c>
      <c r="P324" s="30">
        <v>8.7599999999999997E-2</v>
      </c>
      <c r="Q324" s="29">
        <v>471.21</v>
      </c>
      <c r="R324" s="25">
        <v>61991.27</v>
      </c>
      <c r="S324" s="30">
        <v>0.28549999999999998</v>
      </c>
      <c r="T324" s="30">
        <v>0.2555</v>
      </c>
      <c r="U324" s="30">
        <v>0.45900000000000002</v>
      </c>
      <c r="V324" s="26">
        <v>19.73</v>
      </c>
      <c r="W324" s="29">
        <v>51.49</v>
      </c>
      <c r="X324" s="25">
        <v>90872.55</v>
      </c>
      <c r="Y324" s="26">
        <v>207.84</v>
      </c>
      <c r="Z324" s="25">
        <v>141356.16</v>
      </c>
      <c r="AA324" s="30">
        <v>0.8014</v>
      </c>
      <c r="AB324" s="30">
        <v>0.1825</v>
      </c>
      <c r="AC324" s="30">
        <v>1.43E-2</v>
      </c>
      <c r="AD324" s="30">
        <v>1.6999999999999999E-3</v>
      </c>
      <c r="AE324" s="30">
        <v>0.1986</v>
      </c>
      <c r="AF324" s="25">
        <v>141.36000000000001</v>
      </c>
      <c r="AG324" s="25">
        <v>5506.32</v>
      </c>
      <c r="AH324" s="25">
        <v>689.49</v>
      </c>
      <c r="AI324" s="25">
        <v>178462.43</v>
      </c>
      <c r="AJ324" s="28">
        <v>486</v>
      </c>
      <c r="AK324" s="33">
        <v>58725</v>
      </c>
      <c r="AL324" s="33">
        <v>87493</v>
      </c>
      <c r="AM324" s="26">
        <v>77.16</v>
      </c>
      <c r="AN324" s="26">
        <v>38.549999999999997</v>
      </c>
      <c r="AO324" s="26">
        <v>37.380000000000003</v>
      </c>
      <c r="AP324" s="26">
        <v>4.68</v>
      </c>
      <c r="AQ324" s="25">
        <v>0</v>
      </c>
      <c r="AR324" s="27">
        <v>0.53739999999999999</v>
      </c>
      <c r="AS324" s="25">
        <v>811.35</v>
      </c>
      <c r="AT324" s="25">
        <v>2137.3200000000002</v>
      </c>
      <c r="AU324" s="25">
        <v>5636.84</v>
      </c>
      <c r="AV324" s="25">
        <v>859.75</v>
      </c>
      <c r="AW324" s="25">
        <v>680.12</v>
      </c>
      <c r="AX324" s="25">
        <v>10125.370000000001</v>
      </c>
      <c r="AY324" s="25">
        <v>4030.09</v>
      </c>
      <c r="AZ324" s="30">
        <v>0.43569999999999998</v>
      </c>
      <c r="BA324" s="25">
        <v>4933.2700000000004</v>
      </c>
      <c r="BB324" s="30">
        <v>0.53339999999999999</v>
      </c>
      <c r="BC324" s="25">
        <v>285.97000000000003</v>
      </c>
      <c r="BD324" s="30">
        <v>3.09E-2</v>
      </c>
      <c r="BE324" s="25">
        <v>9249.32</v>
      </c>
      <c r="BF324" s="25">
        <v>2631.26</v>
      </c>
      <c r="BG324" s="30">
        <v>0.41830000000000001</v>
      </c>
      <c r="BH324" s="30">
        <v>0.63370000000000004</v>
      </c>
      <c r="BI324" s="30">
        <v>0.2475</v>
      </c>
      <c r="BJ324" s="30">
        <v>7.2400000000000006E-2</v>
      </c>
      <c r="BK324" s="30">
        <v>3.4000000000000002E-2</v>
      </c>
      <c r="BL324" s="30">
        <v>1.24E-2</v>
      </c>
    </row>
    <row r="325" spans="1:64" ht="15" x14ac:dyDescent="0.25">
      <c r="A325" s="28" t="s">
        <v>588</v>
      </c>
      <c r="B325" s="28">
        <v>44354</v>
      </c>
      <c r="C325" s="28">
        <v>13</v>
      </c>
      <c r="D325" s="29">
        <v>323.85000000000002</v>
      </c>
      <c r="E325" s="29">
        <v>4210.05</v>
      </c>
      <c r="F325" s="29">
        <v>3991</v>
      </c>
      <c r="G325" s="30">
        <v>3.7000000000000002E-3</v>
      </c>
      <c r="H325" s="30">
        <v>0</v>
      </c>
      <c r="I325" s="30">
        <v>0.12559999999999999</v>
      </c>
      <c r="J325" s="30">
        <v>1.5E-3</v>
      </c>
      <c r="K325" s="30">
        <v>1.46E-2</v>
      </c>
      <c r="L325" s="30">
        <v>0.77239999999999998</v>
      </c>
      <c r="M325" s="30">
        <v>8.2199999999999995E-2</v>
      </c>
      <c r="N325" s="30">
        <v>0.61350000000000005</v>
      </c>
      <c r="O325" s="30">
        <v>4.7999999999999996E-3</v>
      </c>
      <c r="P325" s="30">
        <v>0.17580000000000001</v>
      </c>
      <c r="Q325" s="29">
        <v>196</v>
      </c>
      <c r="R325" s="25">
        <v>51588.41</v>
      </c>
      <c r="S325" s="30">
        <v>0.13200000000000001</v>
      </c>
      <c r="T325" s="30">
        <v>0.1716</v>
      </c>
      <c r="U325" s="30">
        <v>0.69640000000000002</v>
      </c>
      <c r="V325" s="26">
        <v>16.02</v>
      </c>
      <c r="W325" s="29">
        <v>27</v>
      </c>
      <c r="X325" s="25">
        <v>78042.59</v>
      </c>
      <c r="Y325" s="26">
        <v>155.93</v>
      </c>
      <c r="Z325" s="25">
        <v>100627.46</v>
      </c>
      <c r="AA325" s="30">
        <v>0.69489999999999996</v>
      </c>
      <c r="AB325" s="30">
        <v>0.25319999999999998</v>
      </c>
      <c r="AC325" s="30">
        <v>5.0599999999999999E-2</v>
      </c>
      <c r="AD325" s="30">
        <v>1.1999999999999999E-3</v>
      </c>
      <c r="AE325" s="30">
        <v>0.30530000000000002</v>
      </c>
      <c r="AF325" s="25">
        <v>100.63</v>
      </c>
      <c r="AG325" s="25">
        <v>3331.92</v>
      </c>
      <c r="AH325" s="25">
        <v>485.12</v>
      </c>
      <c r="AI325" s="25">
        <v>103254.24</v>
      </c>
      <c r="AJ325" s="28">
        <v>202</v>
      </c>
      <c r="AK325" s="33">
        <v>25415</v>
      </c>
      <c r="AL325" s="33">
        <v>34772</v>
      </c>
      <c r="AM325" s="26">
        <v>43.5</v>
      </c>
      <c r="AN325" s="26">
        <v>32.44</v>
      </c>
      <c r="AO325" s="26">
        <v>32.83</v>
      </c>
      <c r="AP325" s="26">
        <v>4.0999999999999996</v>
      </c>
      <c r="AQ325" s="25">
        <v>11.1</v>
      </c>
      <c r="AR325" s="27">
        <v>1.0135000000000001</v>
      </c>
      <c r="AS325" s="25">
        <v>1499.63</v>
      </c>
      <c r="AT325" s="25">
        <v>2133</v>
      </c>
      <c r="AU325" s="25">
        <v>6434.02</v>
      </c>
      <c r="AV325" s="25">
        <v>1363.89</v>
      </c>
      <c r="AW325" s="25">
        <v>199.32</v>
      </c>
      <c r="AX325" s="25">
        <v>11629.85</v>
      </c>
      <c r="AY325" s="25">
        <v>5599.51</v>
      </c>
      <c r="AZ325" s="30">
        <v>0.52739999999999998</v>
      </c>
      <c r="BA325" s="25">
        <v>3624.6</v>
      </c>
      <c r="BB325" s="30">
        <v>0.34139999999999998</v>
      </c>
      <c r="BC325" s="25">
        <v>1392.62</v>
      </c>
      <c r="BD325" s="30">
        <v>0.13120000000000001</v>
      </c>
      <c r="BE325" s="25">
        <v>10616.74</v>
      </c>
      <c r="BF325" s="25">
        <v>4615.47</v>
      </c>
      <c r="BG325" s="30">
        <v>1.8703000000000001</v>
      </c>
      <c r="BH325" s="30">
        <v>0.56040000000000001</v>
      </c>
      <c r="BI325" s="30">
        <v>0.2177</v>
      </c>
      <c r="BJ325" s="30">
        <v>0.15409999999999999</v>
      </c>
      <c r="BK325" s="30">
        <v>5.4300000000000001E-2</v>
      </c>
      <c r="BL325" s="30">
        <v>1.35E-2</v>
      </c>
    </row>
    <row r="326" spans="1:64" ht="15" x14ac:dyDescent="0.25">
      <c r="A326" s="28" t="s">
        <v>589</v>
      </c>
      <c r="B326" s="28">
        <v>50153</v>
      </c>
      <c r="C326" s="28">
        <v>49</v>
      </c>
      <c r="D326" s="29">
        <v>18.399999999999999</v>
      </c>
      <c r="E326" s="29">
        <v>901.84</v>
      </c>
      <c r="F326" s="29">
        <v>890</v>
      </c>
      <c r="G326" s="30">
        <v>8.9999999999999998E-4</v>
      </c>
      <c r="H326" s="30">
        <v>0</v>
      </c>
      <c r="I326" s="30">
        <v>1.01E-2</v>
      </c>
      <c r="J326" s="30">
        <v>1.1000000000000001E-3</v>
      </c>
      <c r="K326" s="30">
        <v>1.1000000000000001E-3</v>
      </c>
      <c r="L326" s="30">
        <v>0.97260000000000002</v>
      </c>
      <c r="M326" s="30">
        <v>1.4200000000000001E-2</v>
      </c>
      <c r="N326" s="30">
        <v>0.309</v>
      </c>
      <c r="O326" s="30">
        <v>0</v>
      </c>
      <c r="P326" s="30">
        <v>0.14399999999999999</v>
      </c>
      <c r="Q326" s="29">
        <v>46.55</v>
      </c>
      <c r="R326" s="25">
        <v>52289.120000000003</v>
      </c>
      <c r="S326" s="30">
        <v>0.14080000000000001</v>
      </c>
      <c r="T326" s="30">
        <v>0.2394</v>
      </c>
      <c r="U326" s="30">
        <v>0.61970000000000003</v>
      </c>
      <c r="V326" s="26">
        <v>16.350000000000001</v>
      </c>
      <c r="W326" s="29">
        <v>4.95</v>
      </c>
      <c r="X326" s="25">
        <v>76279.600000000006</v>
      </c>
      <c r="Y326" s="26">
        <v>177.94</v>
      </c>
      <c r="Z326" s="25">
        <v>171212.49</v>
      </c>
      <c r="AA326" s="30">
        <v>0.81889999999999996</v>
      </c>
      <c r="AB326" s="30">
        <v>0.14699999999999999</v>
      </c>
      <c r="AC326" s="30">
        <v>3.27E-2</v>
      </c>
      <c r="AD326" s="30">
        <v>1.4E-3</v>
      </c>
      <c r="AE326" s="30">
        <v>0.18129999999999999</v>
      </c>
      <c r="AF326" s="25">
        <v>171.21</v>
      </c>
      <c r="AG326" s="25">
        <v>5818.52</v>
      </c>
      <c r="AH326" s="25">
        <v>716.98</v>
      </c>
      <c r="AI326" s="25">
        <v>180474.77</v>
      </c>
      <c r="AJ326" s="28">
        <v>493</v>
      </c>
      <c r="AK326" s="33">
        <v>32322</v>
      </c>
      <c r="AL326" s="33">
        <v>47554</v>
      </c>
      <c r="AM326" s="26">
        <v>51.85</v>
      </c>
      <c r="AN326" s="26">
        <v>33.01</v>
      </c>
      <c r="AO326" s="26">
        <v>35.28</v>
      </c>
      <c r="AP326" s="26">
        <v>5.9</v>
      </c>
      <c r="AQ326" s="25">
        <v>0</v>
      </c>
      <c r="AR326" s="27">
        <v>1.0141</v>
      </c>
      <c r="AS326" s="25">
        <v>1339.01</v>
      </c>
      <c r="AT326" s="25">
        <v>2123.5100000000002</v>
      </c>
      <c r="AU326" s="25">
        <v>5630.2</v>
      </c>
      <c r="AV326" s="25">
        <v>774.11</v>
      </c>
      <c r="AW326" s="25">
        <v>105.7</v>
      </c>
      <c r="AX326" s="25">
        <v>9972.5400000000009</v>
      </c>
      <c r="AY326" s="25">
        <v>3873.6</v>
      </c>
      <c r="AZ326" s="30">
        <v>0.40200000000000002</v>
      </c>
      <c r="BA326" s="25">
        <v>5266.03</v>
      </c>
      <c r="BB326" s="30">
        <v>0.54649999999999999</v>
      </c>
      <c r="BC326" s="25">
        <v>496.24</v>
      </c>
      <c r="BD326" s="30">
        <v>5.1499999999999997E-2</v>
      </c>
      <c r="BE326" s="25">
        <v>9635.8700000000008</v>
      </c>
      <c r="BF326" s="25">
        <v>2347.54</v>
      </c>
      <c r="BG326" s="30">
        <v>0.4914</v>
      </c>
      <c r="BH326" s="30">
        <v>0.55649999999999999</v>
      </c>
      <c r="BI326" s="30">
        <v>0.22409999999999999</v>
      </c>
      <c r="BJ326" s="30">
        <v>0.17330000000000001</v>
      </c>
      <c r="BK326" s="30">
        <v>2.6800000000000001E-2</v>
      </c>
      <c r="BL326" s="30">
        <v>1.9199999999999998E-2</v>
      </c>
    </row>
    <row r="327" spans="1:64" ht="15" x14ac:dyDescent="0.25">
      <c r="A327" s="28" t="s">
        <v>590</v>
      </c>
      <c r="B327" s="28">
        <v>44362</v>
      </c>
      <c r="C327" s="28">
        <v>9</v>
      </c>
      <c r="D327" s="29">
        <v>307.74</v>
      </c>
      <c r="E327" s="29">
        <v>2769.69</v>
      </c>
      <c r="F327" s="29">
        <v>2688</v>
      </c>
      <c r="G327" s="30">
        <v>1.35E-2</v>
      </c>
      <c r="H327" s="30">
        <v>4.0000000000000002E-4</v>
      </c>
      <c r="I327" s="30">
        <v>6.0400000000000002E-2</v>
      </c>
      <c r="J327" s="30">
        <v>4.0000000000000002E-4</v>
      </c>
      <c r="K327" s="30">
        <v>4.19E-2</v>
      </c>
      <c r="L327" s="30">
        <v>0.83960000000000001</v>
      </c>
      <c r="M327" s="30">
        <v>4.3799999999999999E-2</v>
      </c>
      <c r="N327" s="30">
        <v>0.317</v>
      </c>
      <c r="O327" s="30">
        <v>8.6E-3</v>
      </c>
      <c r="P327" s="30">
        <v>0.17710000000000001</v>
      </c>
      <c r="Q327" s="29">
        <v>129.19999999999999</v>
      </c>
      <c r="R327" s="25">
        <v>66266.710000000006</v>
      </c>
      <c r="S327" s="30">
        <v>0.1782</v>
      </c>
      <c r="T327" s="30">
        <v>0.14360000000000001</v>
      </c>
      <c r="U327" s="30">
        <v>0.67820000000000003</v>
      </c>
      <c r="V327" s="26">
        <v>17.14</v>
      </c>
      <c r="W327" s="29">
        <v>20</v>
      </c>
      <c r="X327" s="25">
        <v>90954.15</v>
      </c>
      <c r="Y327" s="26">
        <v>133.91</v>
      </c>
      <c r="Z327" s="25">
        <v>167764.63</v>
      </c>
      <c r="AA327" s="30">
        <v>0.59040000000000004</v>
      </c>
      <c r="AB327" s="30">
        <v>0.3921</v>
      </c>
      <c r="AC327" s="30">
        <v>1.66E-2</v>
      </c>
      <c r="AD327" s="30">
        <v>8.9999999999999998E-4</v>
      </c>
      <c r="AE327" s="30">
        <v>0.41020000000000001</v>
      </c>
      <c r="AF327" s="25">
        <v>167.76</v>
      </c>
      <c r="AG327" s="25">
        <v>7347.25</v>
      </c>
      <c r="AH327" s="25">
        <v>686.11</v>
      </c>
      <c r="AI327" s="25">
        <v>199126.23</v>
      </c>
      <c r="AJ327" s="28">
        <v>518</v>
      </c>
      <c r="AK327" s="33">
        <v>32335</v>
      </c>
      <c r="AL327" s="33">
        <v>46500</v>
      </c>
      <c r="AM327" s="26">
        <v>75.900000000000006</v>
      </c>
      <c r="AN327" s="26">
        <v>39.36</v>
      </c>
      <c r="AO327" s="26">
        <v>49.04</v>
      </c>
      <c r="AP327" s="26">
        <v>5.5</v>
      </c>
      <c r="AQ327" s="25">
        <v>0</v>
      </c>
      <c r="AR327" s="27">
        <v>0.97870000000000001</v>
      </c>
      <c r="AS327" s="25">
        <v>1205.04</v>
      </c>
      <c r="AT327" s="25">
        <v>1907.05</v>
      </c>
      <c r="AU327" s="25">
        <v>6490.07</v>
      </c>
      <c r="AV327" s="25">
        <v>847.38</v>
      </c>
      <c r="AW327" s="25">
        <v>175.67</v>
      </c>
      <c r="AX327" s="25">
        <v>10625.22</v>
      </c>
      <c r="AY327" s="25">
        <v>3476.39</v>
      </c>
      <c r="AZ327" s="30">
        <v>0.32250000000000001</v>
      </c>
      <c r="BA327" s="25">
        <v>6671.68</v>
      </c>
      <c r="BB327" s="30">
        <v>0.61890000000000001</v>
      </c>
      <c r="BC327" s="25">
        <v>632.69000000000005</v>
      </c>
      <c r="BD327" s="30">
        <v>5.8700000000000002E-2</v>
      </c>
      <c r="BE327" s="25">
        <v>10780.76</v>
      </c>
      <c r="BF327" s="25">
        <v>1238.52</v>
      </c>
      <c r="BG327" s="30">
        <v>0.2838</v>
      </c>
      <c r="BH327" s="30">
        <v>0.64539999999999997</v>
      </c>
      <c r="BI327" s="30">
        <v>0.21160000000000001</v>
      </c>
      <c r="BJ327" s="30">
        <v>9.9099999999999994E-2</v>
      </c>
      <c r="BK327" s="30">
        <v>2.4500000000000001E-2</v>
      </c>
      <c r="BL327" s="30">
        <v>1.9400000000000001E-2</v>
      </c>
    </row>
    <row r="328" spans="1:64" ht="15" x14ac:dyDescent="0.25">
      <c r="A328" s="28" t="s">
        <v>591</v>
      </c>
      <c r="B328" s="28">
        <v>44370</v>
      </c>
      <c r="C328" s="28">
        <v>22</v>
      </c>
      <c r="D328" s="29">
        <v>177.23</v>
      </c>
      <c r="E328" s="29">
        <v>3898.95</v>
      </c>
      <c r="F328" s="29">
        <v>4141</v>
      </c>
      <c r="G328" s="30">
        <v>5.7299999999999997E-2</v>
      </c>
      <c r="H328" s="30">
        <v>0</v>
      </c>
      <c r="I328" s="30">
        <v>0.1391</v>
      </c>
      <c r="J328" s="30">
        <v>6.9999999999999999E-4</v>
      </c>
      <c r="K328" s="30">
        <v>1.84E-2</v>
      </c>
      <c r="L328" s="30">
        <v>0.74439999999999995</v>
      </c>
      <c r="M328" s="30">
        <v>4.0099999999999997E-2</v>
      </c>
      <c r="N328" s="30">
        <v>0.19750000000000001</v>
      </c>
      <c r="O328" s="30">
        <v>2.7099999999999999E-2</v>
      </c>
      <c r="P328" s="30">
        <v>0.14940000000000001</v>
      </c>
      <c r="Q328" s="29">
        <v>192.78</v>
      </c>
      <c r="R328" s="25">
        <v>77006.429999999993</v>
      </c>
      <c r="S328" s="30">
        <v>0.12039999999999999</v>
      </c>
      <c r="T328" s="30">
        <v>0.1759</v>
      </c>
      <c r="U328" s="30">
        <v>0.70369999999999999</v>
      </c>
      <c r="V328" s="26">
        <v>16.170000000000002</v>
      </c>
      <c r="W328" s="29">
        <v>32</v>
      </c>
      <c r="X328" s="25">
        <v>99190.58</v>
      </c>
      <c r="Y328" s="26">
        <v>121.84</v>
      </c>
      <c r="Z328" s="25">
        <v>342653.99</v>
      </c>
      <c r="AA328" s="30">
        <v>0.6905</v>
      </c>
      <c r="AB328" s="30">
        <v>0.2974</v>
      </c>
      <c r="AC328" s="30">
        <v>1.14E-2</v>
      </c>
      <c r="AD328" s="30">
        <v>6.9999999999999999E-4</v>
      </c>
      <c r="AE328" s="30">
        <v>0.3095</v>
      </c>
      <c r="AF328" s="25">
        <v>342.65</v>
      </c>
      <c r="AG328" s="25">
        <v>13115.84</v>
      </c>
      <c r="AH328" s="25">
        <v>1402.73</v>
      </c>
      <c r="AI328" s="25">
        <v>368825.99</v>
      </c>
      <c r="AJ328" s="28">
        <v>602</v>
      </c>
      <c r="AK328" s="33">
        <v>37100</v>
      </c>
      <c r="AL328" s="33">
        <v>72108</v>
      </c>
      <c r="AM328" s="26">
        <v>75.069999999999993</v>
      </c>
      <c r="AN328" s="26">
        <v>36.869999999999997</v>
      </c>
      <c r="AO328" s="26">
        <v>40.06</v>
      </c>
      <c r="AP328" s="26">
        <v>5.0199999999999996</v>
      </c>
      <c r="AQ328" s="25">
        <v>0</v>
      </c>
      <c r="AR328" s="27">
        <v>0.94410000000000005</v>
      </c>
      <c r="AS328" s="25">
        <v>1578.84</v>
      </c>
      <c r="AT328" s="25">
        <v>2694.91</v>
      </c>
      <c r="AU328" s="25">
        <v>7803.74</v>
      </c>
      <c r="AV328" s="25">
        <v>2229.4</v>
      </c>
      <c r="AW328" s="25">
        <v>264.08</v>
      </c>
      <c r="AX328" s="25">
        <v>14570.96</v>
      </c>
      <c r="AY328" s="25">
        <v>3051.81</v>
      </c>
      <c r="AZ328" s="30">
        <v>0.1991</v>
      </c>
      <c r="BA328" s="25">
        <v>11580.12</v>
      </c>
      <c r="BB328" s="30">
        <v>0.75549999999999995</v>
      </c>
      <c r="BC328" s="25">
        <v>695.28</v>
      </c>
      <c r="BD328" s="30">
        <v>4.5400000000000003E-2</v>
      </c>
      <c r="BE328" s="25">
        <v>15327.21</v>
      </c>
      <c r="BF328" s="25">
        <v>1332.93</v>
      </c>
      <c r="BG328" s="30">
        <v>0.11990000000000001</v>
      </c>
      <c r="BH328" s="30">
        <v>0.56169999999999998</v>
      </c>
      <c r="BI328" s="30">
        <v>0.1993</v>
      </c>
      <c r="BJ328" s="30">
        <v>0.17269999999999999</v>
      </c>
      <c r="BK328" s="30">
        <v>4.2500000000000003E-2</v>
      </c>
      <c r="BL328" s="30">
        <v>2.3800000000000002E-2</v>
      </c>
    </row>
    <row r="329" spans="1:64" ht="15" x14ac:dyDescent="0.25">
      <c r="A329" s="28" t="s">
        <v>592</v>
      </c>
      <c r="B329" s="28">
        <v>48850</v>
      </c>
      <c r="C329" s="28">
        <v>54</v>
      </c>
      <c r="D329" s="29">
        <v>36.46</v>
      </c>
      <c r="E329" s="29">
        <v>1968.61</v>
      </c>
      <c r="F329" s="29">
        <v>2323</v>
      </c>
      <c r="G329" s="30">
        <v>2.2000000000000001E-3</v>
      </c>
      <c r="H329" s="30">
        <v>0</v>
      </c>
      <c r="I329" s="30">
        <v>1.54E-2</v>
      </c>
      <c r="J329" s="30">
        <v>0</v>
      </c>
      <c r="K329" s="30">
        <v>5.0000000000000001E-3</v>
      </c>
      <c r="L329" s="30">
        <v>0.9536</v>
      </c>
      <c r="M329" s="30">
        <v>2.3800000000000002E-2</v>
      </c>
      <c r="N329" s="30">
        <v>0.53549999999999998</v>
      </c>
      <c r="O329" s="30">
        <v>0</v>
      </c>
      <c r="P329" s="30">
        <v>0.18609999999999999</v>
      </c>
      <c r="Q329" s="29">
        <v>89.33</v>
      </c>
      <c r="R329" s="25">
        <v>49817.75</v>
      </c>
      <c r="S329" s="30">
        <v>0.33710000000000001</v>
      </c>
      <c r="T329" s="30">
        <v>0.17979999999999999</v>
      </c>
      <c r="U329" s="30">
        <v>0.48309999999999997</v>
      </c>
      <c r="V329" s="26">
        <v>19.440000000000001</v>
      </c>
      <c r="W329" s="29">
        <v>17.21</v>
      </c>
      <c r="X329" s="25">
        <v>79548.13</v>
      </c>
      <c r="Y329" s="26">
        <v>110.9</v>
      </c>
      <c r="Z329" s="25">
        <v>85953.81</v>
      </c>
      <c r="AA329" s="30">
        <v>0.76039999999999996</v>
      </c>
      <c r="AB329" s="30">
        <v>0.1966</v>
      </c>
      <c r="AC329" s="30">
        <v>4.2200000000000001E-2</v>
      </c>
      <c r="AD329" s="30">
        <v>8.0000000000000004E-4</v>
      </c>
      <c r="AE329" s="30">
        <v>0.25690000000000002</v>
      </c>
      <c r="AF329" s="25">
        <v>85.95</v>
      </c>
      <c r="AG329" s="25">
        <v>1970.86</v>
      </c>
      <c r="AH329" s="25">
        <v>250.49</v>
      </c>
      <c r="AI329" s="25">
        <v>73078.38</v>
      </c>
      <c r="AJ329" s="28">
        <v>56</v>
      </c>
      <c r="AK329" s="33">
        <v>25139</v>
      </c>
      <c r="AL329" s="33">
        <v>35935</v>
      </c>
      <c r="AM329" s="26">
        <v>40.65</v>
      </c>
      <c r="AN329" s="26">
        <v>22.01</v>
      </c>
      <c r="AO329" s="26">
        <v>22.62</v>
      </c>
      <c r="AP329" s="26">
        <v>4.45</v>
      </c>
      <c r="AQ329" s="25">
        <v>0</v>
      </c>
      <c r="AR329" s="27">
        <v>0.83809999999999996</v>
      </c>
      <c r="AS329" s="25">
        <v>1068.4000000000001</v>
      </c>
      <c r="AT329" s="25">
        <v>1657.9</v>
      </c>
      <c r="AU329" s="25">
        <v>5142.2</v>
      </c>
      <c r="AV329" s="25">
        <v>1043.94</v>
      </c>
      <c r="AW329" s="25">
        <v>178.4</v>
      </c>
      <c r="AX329" s="25">
        <v>9090.84</v>
      </c>
      <c r="AY329" s="25">
        <v>4861.2</v>
      </c>
      <c r="AZ329" s="30">
        <v>0.5736</v>
      </c>
      <c r="BA329" s="25">
        <v>2671.84</v>
      </c>
      <c r="BB329" s="30">
        <v>0.31530000000000002</v>
      </c>
      <c r="BC329" s="25">
        <v>941.91</v>
      </c>
      <c r="BD329" s="30">
        <v>0.1111</v>
      </c>
      <c r="BE329" s="25">
        <v>8474.9500000000007</v>
      </c>
      <c r="BF329" s="25">
        <v>6322.19</v>
      </c>
      <c r="BG329" s="30">
        <v>3.1713</v>
      </c>
      <c r="BH329" s="30">
        <v>0.57709999999999995</v>
      </c>
      <c r="BI329" s="30">
        <v>0.21759999999999999</v>
      </c>
      <c r="BJ329" s="30">
        <v>0.1653</v>
      </c>
      <c r="BK329" s="30">
        <v>3.0099999999999998E-2</v>
      </c>
      <c r="BL329" s="30">
        <v>9.9000000000000008E-3</v>
      </c>
    </row>
    <row r="330" spans="1:64" ht="15" x14ac:dyDescent="0.25">
      <c r="A330" s="28" t="s">
        <v>593</v>
      </c>
      <c r="B330" s="28">
        <v>47456</v>
      </c>
      <c r="C330" s="28">
        <v>102</v>
      </c>
      <c r="D330" s="29">
        <v>7.65</v>
      </c>
      <c r="E330" s="29">
        <v>780.25</v>
      </c>
      <c r="F330" s="29">
        <v>724</v>
      </c>
      <c r="G330" s="30">
        <v>9.7000000000000003E-3</v>
      </c>
      <c r="H330" s="30">
        <v>0</v>
      </c>
      <c r="I330" s="30">
        <v>8.0000000000000004E-4</v>
      </c>
      <c r="J330" s="30">
        <v>0</v>
      </c>
      <c r="K330" s="30">
        <v>3.9899999999999998E-2</v>
      </c>
      <c r="L330" s="30">
        <v>0.87749999999999995</v>
      </c>
      <c r="M330" s="30">
        <v>7.2099999999999997E-2</v>
      </c>
      <c r="N330" s="30">
        <v>0.4047</v>
      </c>
      <c r="O330" s="30">
        <v>0</v>
      </c>
      <c r="P330" s="30">
        <v>0.14169999999999999</v>
      </c>
      <c r="Q330" s="29">
        <v>41</v>
      </c>
      <c r="R330" s="25">
        <v>47123.38</v>
      </c>
      <c r="S330" s="30">
        <v>0.22389999999999999</v>
      </c>
      <c r="T330" s="30">
        <v>0.20899999999999999</v>
      </c>
      <c r="U330" s="30">
        <v>0.56720000000000004</v>
      </c>
      <c r="V330" s="26">
        <v>14.8</v>
      </c>
      <c r="W330" s="29">
        <v>5</v>
      </c>
      <c r="X330" s="25">
        <v>68513</v>
      </c>
      <c r="Y330" s="26">
        <v>156.05000000000001</v>
      </c>
      <c r="Z330" s="25">
        <v>103340.65</v>
      </c>
      <c r="AA330" s="30">
        <v>0.89449999999999996</v>
      </c>
      <c r="AB330" s="30">
        <v>7.6399999999999996E-2</v>
      </c>
      <c r="AC330" s="30">
        <v>2.7300000000000001E-2</v>
      </c>
      <c r="AD330" s="30">
        <v>1.8E-3</v>
      </c>
      <c r="AE330" s="30">
        <v>0.1077</v>
      </c>
      <c r="AF330" s="25">
        <v>103.34</v>
      </c>
      <c r="AG330" s="25">
        <v>2151.7600000000002</v>
      </c>
      <c r="AH330" s="25">
        <v>318.10000000000002</v>
      </c>
      <c r="AI330" s="25">
        <v>99552.54</v>
      </c>
      <c r="AJ330" s="28">
        <v>181</v>
      </c>
      <c r="AK330" s="33">
        <v>31589</v>
      </c>
      <c r="AL330" s="33">
        <v>41324</v>
      </c>
      <c r="AM330" s="26">
        <v>28.44</v>
      </c>
      <c r="AN330" s="26">
        <v>19.920000000000002</v>
      </c>
      <c r="AO330" s="26">
        <v>28.43</v>
      </c>
      <c r="AP330" s="26">
        <v>4.5999999999999996</v>
      </c>
      <c r="AQ330" s="25">
        <v>1287.92</v>
      </c>
      <c r="AR330" s="27">
        <v>1.3795999999999999</v>
      </c>
      <c r="AS330" s="25">
        <v>1421.07</v>
      </c>
      <c r="AT330" s="25">
        <v>1740.27</v>
      </c>
      <c r="AU330" s="25">
        <v>5744.97</v>
      </c>
      <c r="AV330" s="25">
        <v>1039.3499999999999</v>
      </c>
      <c r="AW330" s="25">
        <v>44.41</v>
      </c>
      <c r="AX330" s="25">
        <v>9990.07</v>
      </c>
      <c r="AY330" s="25">
        <v>5452.24</v>
      </c>
      <c r="AZ330" s="30">
        <v>0.53739999999999999</v>
      </c>
      <c r="BA330" s="25">
        <v>3875.37</v>
      </c>
      <c r="BB330" s="30">
        <v>0.38200000000000001</v>
      </c>
      <c r="BC330" s="25">
        <v>817.34</v>
      </c>
      <c r="BD330" s="30">
        <v>8.0600000000000005E-2</v>
      </c>
      <c r="BE330" s="25">
        <v>10144.950000000001</v>
      </c>
      <c r="BF330" s="25">
        <v>4286.58</v>
      </c>
      <c r="BG330" s="30">
        <v>1.9278</v>
      </c>
      <c r="BH330" s="30">
        <v>0.52749999999999997</v>
      </c>
      <c r="BI330" s="30">
        <v>0.22689999999999999</v>
      </c>
      <c r="BJ330" s="30">
        <v>0.18229999999999999</v>
      </c>
      <c r="BK330" s="30">
        <v>3.2399999999999998E-2</v>
      </c>
      <c r="BL330" s="30">
        <v>3.1E-2</v>
      </c>
    </row>
    <row r="331" spans="1:64" ht="15" x14ac:dyDescent="0.25">
      <c r="A331" s="28" t="s">
        <v>594</v>
      </c>
      <c r="B331" s="28">
        <v>50229</v>
      </c>
      <c r="C331" s="28">
        <v>2</v>
      </c>
      <c r="D331" s="29">
        <v>372.36</v>
      </c>
      <c r="E331" s="29">
        <v>744.71</v>
      </c>
      <c r="F331" s="29">
        <v>901</v>
      </c>
      <c r="G331" s="30">
        <v>1.1000000000000001E-3</v>
      </c>
      <c r="H331" s="30">
        <v>0</v>
      </c>
      <c r="I331" s="30">
        <v>1.17E-2</v>
      </c>
      <c r="J331" s="30">
        <v>3.3E-3</v>
      </c>
      <c r="K331" s="30">
        <v>1.0800000000000001E-2</v>
      </c>
      <c r="L331" s="30">
        <v>0.95189999999999997</v>
      </c>
      <c r="M331" s="30">
        <v>2.12E-2</v>
      </c>
      <c r="N331" s="30">
        <v>0.2442</v>
      </c>
      <c r="O331" s="30">
        <v>0</v>
      </c>
      <c r="P331" s="30">
        <v>9.8599999999999993E-2</v>
      </c>
      <c r="Q331" s="29">
        <v>45.5</v>
      </c>
      <c r="R331" s="25">
        <v>51162.58</v>
      </c>
      <c r="S331" s="30">
        <v>0.2041</v>
      </c>
      <c r="T331" s="30">
        <v>0.12239999999999999</v>
      </c>
      <c r="U331" s="30">
        <v>0.67349999999999999</v>
      </c>
      <c r="V331" s="26">
        <v>18.79</v>
      </c>
      <c r="W331" s="29">
        <v>5.42</v>
      </c>
      <c r="X331" s="25">
        <v>44260.74</v>
      </c>
      <c r="Y331" s="26">
        <v>134.51</v>
      </c>
      <c r="Z331" s="25">
        <v>72816.55</v>
      </c>
      <c r="AA331" s="30">
        <v>0.91220000000000001</v>
      </c>
      <c r="AB331" s="30">
        <v>6.54E-2</v>
      </c>
      <c r="AC331" s="30">
        <v>2.0899999999999998E-2</v>
      </c>
      <c r="AD331" s="30">
        <v>1.5E-3</v>
      </c>
      <c r="AE331" s="30">
        <v>8.8700000000000001E-2</v>
      </c>
      <c r="AF331" s="25">
        <v>72.819999999999993</v>
      </c>
      <c r="AG331" s="25">
        <v>2381.58</v>
      </c>
      <c r="AH331" s="25">
        <v>392.1</v>
      </c>
      <c r="AI331" s="25">
        <v>61974.87</v>
      </c>
      <c r="AJ331" s="28">
        <v>26</v>
      </c>
      <c r="AK331" s="33">
        <v>30689</v>
      </c>
      <c r="AL331" s="33">
        <v>40668</v>
      </c>
      <c r="AM331" s="26">
        <v>53.2</v>
      </c>
      <c r="AN331" s="26">
        <v>30.96</v>
      </c>
      <c r="AO331" s="26">
        <v>50.11</v>
      </c>
      <c r="AP331" s="26">
        <v>5.0999999999999996</v>
      </c>
      <c r="AQ331" s="25">
        <v>0</v>
      </c>
      <c r="AR331" s="27">
        <v>0.77690000000000003</v>
      </c>
      <c r="AS331" s="25">
        <v>314.32</v>
      </c>
      <c r="AT331" s="25">
        <v>827.25</v>
      </c>
      <c r="AU331" s="25">
        <v>3921.37</v>
      </c>
      <c r="AV331" s="25">
        <v>0</v>
      </c>
      <c r="AW331" s="25">
        <v>0.72</v>
      </c>
      <c r="AX331" s="25">
        <v>5063.66</v>
      </c>
      <c r="AY331" s="25">
        <v>4112.7299999999996</v>
      </c>
      <c r="AZ331" s="30">
        <v>0.57189999999999996</v>
      </c>
      <c r="BA331" s="25">
        <v>2674.13</v>
      </c>
      <c r="BB331" s="30">
        <v>0.37190000000000001</v>
      </c>
      <c r="BC331" s="25">
        <v>404.02</v>
      </c>
      <c r="BD331" s="30">
        <v>5.62E-2</v>
      </c>
      <c r="BE331" s="25">
        <v>7190.88</v>
      </c>
      <c r="BF331" s="25">
        <v>5983.34</v>
      </c>
      <c r="BG331" s="30">
        <v>2.2681</v>
      </c>
      <c r="BH331" s="30">
        <v>0.58199999999999996</v>
      </c>
      <c r="BI331" s="30">
        <v>0.2258</v>
      </c>
      <c r="BJ331" s="30">
        <v>0.1447</v>
      </c>
      <c r="BK331" s="30">
        <v>3.4099999999999998E-2</v>
      </c>
      <c r="BL331" s="30">
        <v>1.35E-2</v>
      </c>
    </row>
    <row r="332" spans="1:64" ht="15" x14ac:dyDescent="0.25">
      <c r="A332" s="28" t="s">
        <v>595</v>
      </c>
      <c r="B332" s="28">
        <v>45484</v>
      </c>
      <c r="C332" s="28">
        <v>61</v>
      </c>
      <c r="D332" s="29">
        <v>14.96</v>
      </c>
      <c r="E332" s="29">
        <v>912.37</v>
      </c>
      <c r="F332" s="29">
        <v>944</v>
      </c>
      <c r="G332" s="30">
        <v>7.4000000000000003E-3</v>
      </c>
      <c r="H332" s="30">
        <v>0</v>
      </c>
      <c r="I332" s="30">
        <v>9.4000000000000004E-3</v>
      </c>
      <c r="J332" s="30">
        <v>0</v>
      </c>
      <c r="K332" s="30">
        <v>3.2000000000000002E-3</v>
      </c>
      <c r="L332" s="30">
        <v>0.96289999999999998</v>
      </c>
      <c r="M332" s="30">
        <v>1.7100000000000001E-2</v>
      </c>
      <c r="N332" s="30">
        <v>0.3125</v>
      </c>
      <c r="O332" s="30">
        <v>0</v>
      </c>
      <c r="P332" s="30">
        <v>0.1454</v>
      </c>
      <c r="Q332" s="29">
        <v>36.049999999999997</v>
      </c>
      <c r="R332" s="25">
        <v>48659.68</v>
      </c>
      <c r="S332" s="30">
        <v>0.20730000000000001</v>
      </c>
      <c r="T332" s="30">
        <v>0.23169999999999999</v>
      </c>
      <c r="U332" s="30">
        <v>0.56100000000000005</v>
      </c>
      <c r="V332" s="26">
        <v>19.86</v>
      </c>
      <c r="W332" s="29">
        <v>6.79</v>
      </c>
      <c r="X332" s="25">
        <v>80705.55</v>
      </c>
      <c r="Y332" s="26">
        <v>132.25</v>
      </c>
      <c r="Z332" s="25">
        <v>94543.75</v>
      </c>
      <c r="AA332" s="30">
        <v>0.8931</v>
      </c>
      <c r="AB332" s="30">
        <v>6.8199999999999997E-2</v>
      </c>
      <c r="AC332" s="30">
        <v>3.7600000000000001E-2</v>
      </c>
      <c r="AD332" s="30">
        <v>1E-3</v>
      </c>
      <c r="AE332" s="30">
        <v>0.1072</v>
      </c>
      <c r="AF332" s="25">
        <v>94.54</v>
      </c>
      <c r="AG332" s="25">
        <v>2327.4499999999998</v>
      </c>
      <c r="AH332" s="25">
        <v>382.31</v>
      </c>
      <c r="AI332" s="25">
        <v>97199.15</v>
      </c>
      <c r="AJ332" s="28">
        <v>163</v>
      </c>
      <c r="AK332" s="33">
        <v>34416</v>
      </c>
      <c r="AL332" s="33">
        <v>45725</v>
      </c>
      <c r="AM332" s="26">
        <v>30.55</v>
      </c>
      <c r="AN332" s="26">
        <v>24.25</v>
      </c>
      <c r="AO332" s="26">
        <v>26.07</v>
      </c>
      <c r="AP332" s="26">
        <v>4.5</v>
      </c>
      <c r="AQ332" s="25">
        <v>1386.82</v>
      </c>
      <c r="AR332" s="27">
        <v>1.2851999999999999</v>
      </c>
      <c r="AS332" s="25">
        <v>1371.68</v>
      </c>
      <c r="AT332" s="25">
        <v>2179.16</v>
      </c>
      <c r="AU332" s="25">
        <v>4995.8500000000004</v>
      </c>
      <c r="AV332" s="25">
        <v>647.82000000000005</v>
      </c>
      <c r="AW332" s="25">
        <v>247.1</v>
      </c>
      <c r="AX332" s="25">
        <v>9441.61</v>
      </c>
      <c r="AY332" s="25">
        <v>4516.1899999999996</v>
      </c>
      <c r="AZ332" s="30">
        <v>0.49519999999999997</v>
      </c>
      <c r="BA332" s="25">
        <v>3956.4</v>
      </c>
      <c r="BB332" s="30">
        <v>0.43380000000000002</v>
      </c>
      <c r="BC332" s="25">
        <v>647.98</v>
      </c>
      <c r="BD332" s="30">
        <v>7.0999999999999994E-2</v>
      </c>
      <c r="BE332" s="25">
        <v>9120.57</v>
      </c>
      <c r="BF332" s="25">
        <v>4425.62</v>
      </c>
      <c r="BG332" s="30">
        <v>1.6440999999999999</v>
      </c>
      <c r="BH332" s="30">
        <v>0.52080000000000004</v>
      </c>
      <c r="BI332" s="30">
        <v>0.1862</v>
      </c>
      <c r="BJ332" s="30">
        <v>0.2402</v>
      </c>
      <c r="BK332" s="30">
        <v>4.36E-2</v>
      </c>
      <c r="BL332" s="30">
        <v>9.1000000000000004E-3</v>
      </c>
    </row>
    <row r="333" spans="1:64" ht="15" x14ac:dyDescent="0.25">
      <c r="A333" s="28" t="s">
        <v>596</v>
      </c>
      <c r="B333" s="28">
        <v>44388</v>
      </c>
      <c r="C333" s="28">
        <v>48</v>
      </c>
      <c r="D333" s="29">
        <v>161.51</v>
      </c>
      <c r="E333" s="29">
        <v>7752.42</v>
      </c>
      <c r="F333" s="29">
        <v>7354</v>
      </c>
      <c r="G333" s="30">
        <v>1.0500000000000001E-2</v>
      </c>
      <c r="H333" s="30">
        <v>5.0000000000000001E-4</v>
      </c>
      <c r="I333" s="30">
        <v>2.5899999999999999E-2</v>
      </c>
      <c r="J333" s="30">
        <v>8.9999999999999998E-4</v>
      </c>
      <c r="K333" s="30">
        <v>1.3100000000000001E-2</v>
      </c>
      <c r="L333" s="30">
        <v>0.91579999999999995</v>
      </c>
      <c r="M333" s="30">
        <v>3.3300000000000003E-2</v>
      </c>
      <c r="N333" s="30">
        <v>0.1573</v>
      </c>
      <c r="O333" s="30">
        <v>3.0000000000000001E-3</v>
      </c>
      <c r="P333" s="30">
        <v>0.12</v>
      </c>
      <c r="Q333" s="29">
        <v>324.3</v>
      </c>
      <c r="R333" s="25">
        <v>70988.460000000006</v>
      </c>
      <c r="S333" s="30">
        <v>0.1134</v>
      </c>
      <c r="T333" s="30">
        <v>0.23530000000000001</v>
      </c>
      <c r="U333" s="30">
        <v>0.65129999999999999</v>
      </c>
      <c r="V333" s="26">
        <v>19.190000000000001</v>
      </c>
      <c r="W333" s="29">
        <v>34</v>
      </c>
      <c r="X333" s="25">
        <v>84976.91</v>
      </c>
      <c r="Y333" s="26">
        <v>223.05</v>
      </c>
      <c r="Z333" s="25">
        <v>155376.21</v>
      </c>
      <c r="AA333" s="30">
        <v>0.7581</v>
      </c>
      <c r="AB333" s="30">
        <v>0.2228</v>
      </c>
      <c r="AC333" s="30">
        <v>1.8499999999999999E-2</v>
      </c>
      <c r="AD333" s="30">
        <v>6.9999999999999999E-4</v>
      </c>
      <c r="AE333" s="30">
        <v>0.2419</v>
      </c>
      <c r="AF333" s="25">
        <v>155.38</v>
      </c>
      <c r="AG333" s="25">
        <v>6267.26</v>
      </c>
      <c r="AH333" s="25">
        <v>725.85</v>
      </c>
      <c r="AI333" s="25">
        <v>179534.91</v>
      </c>
      <c r="AJ333" s="28">
        <v>490</v>
      </c>
      <c r="AK333" s="33">
        <v>42298</v>
      </c>
      <c r="AL333" s="33">
        <v>65594</v>
      </c>
      <c r="AM333" s="26">
        <v>85.78</v>
      </c>
      <c r="AN333" s="26">
        <v>39.11</v>
      </c>
      <c r="AO333" s="26">
        <v>40.590000000000003</v>
      </c>
      <c r="AP333" s="26">
        <v>4.3</v>
      </c>
      <c r="AQ333" s="25">
        <v>0</v>
      </c>
      <c r="AR333" s="27">
        <v>0.81420000000000003</v>
      </c>
      <c r="AS333" s="25">
        <v>924.8</v>
      </c>
      <c r="AT333" s="25">
        <v>1681.58</v>
      </c>
      <c r="AU333" s="25">
        <v>5983.63</v>
      </c>
      <c r="AV333" s="25">
        <v>928.63</v>
      </c>
      <c r="AW333" s="25">
        <v>349.78</v>
      </c>
      <c r="AX333" s="25">
        <v>9868.42</v>
      </c>
      <c r="AY333" s="25">
        <v>3507.11</v>
      </c>
      <c r="AZ333" s="30">
        <v>0.35949999999999999</v>
      </c>
      <c r="BA333" s="25">
        <v>5785.6</v>
      </c>
      <c r="BB333" s="30">
        <v>0.59299999999999997</v>
      </c>
      <c r="BC333" s="25">
        <v>463.67</v>
      </c>
      <c r="BD333" s="30">
        <v>4.7500000000000001E-2</v>
      </c>
      <c r="BE333" s="25">
        <v>9756.3799999999992</v>
      </c>
      <c r="BF333" s="25">
        <v>1966.17</v>
      </c>
      <c r="BG333" s="30">
        <v>0.3453</v>
      </c>
      <c r="BH333" s="30">
        <v>0.59509999999999996</v>
      </c>
      <c r="BI333" s="30">
        <v>0.24460000000000001</v>
      </c>
      <c r="BJ333" s="30">
        <v>0.1145</v>
      </c>
      <c r="BK333" s="30">
        <v>2.53E-2</v>
      </c>
      <c r="BL333" s="30">
        <v>2.0500000000000001E-2</v>
      </c>
    </row>
    <row r="334" spans="1:64" ht="15" x14ac:dyDescent="0.25">
      <c r="A334" s="28" t="s">
        <v>597</v>
      </c>
      <c r="B334" s="28">
        <v>48520</v>
      </c>
      <c r="C334" s="28">
        <v>199</v>
      </c>
      <c r="D334" s="29">
        <v>9.68</v>
      </c>
      <c r="E334" s="29">
        <v>1926.88</v>
      </c>
      <c r="F334" s="29">
        <v>1881</v>
      </c>
      <c r="G334" s="30">
        <v>3.2000000000000002E-3</v>
      </c>
      <c r="H334" s="30">
        <v>0</v>
      </c>
      <c r="I334" s="30">
        <v>1.3599999999999999E-2</v>
      </c>
      <c r="J334" s="30">
        <v>3.0000000000000001E-3</v>
      </c>
      <c r="K334" s="30">
        <v>2.3999999999999998E-3</v>
      </c>
      <c r="L334" s="30">
        <v>0.96209999999999996</v>
      </c>
      <c r="M334" s="30">
        <v>1.5699999999999999E-2</v>
      </c>
      <c r="N334" s="30">
        <v>0.68530000000000002</v>
      </c>
      <c r="O334" s="30">
        <v>0</v>
      </c>
      <c r="P334" s="30">
        <v>0.14799999999999999</v>
      </c>
      <c r="Q334" s="29">
        <v>84</v>
      </c>
      <c r="R334" s="25">
        <v>42068.26</v>
      </c>
      <c r="S334" s="30">
        <v>0.17649999999999999</v>
      </c>
      <c r="T334" s="30">
        <v>0.125</v>
      </c>
      <c r="U334" s="30">
        <v>0.69850000000000001</v>
      </c>
      <c r="V334" s="26">
        <v>17.739999999999998</v>
      </c>
      <c r="W334" s="29">
        <v>15.26</v>
      </c>
      <c r="X334" s="25">
        <v>57420.04</v>
      </c>
      <c r="Y334" s="26">
        <v>126.27</v>
      </c>
      <c r="Z334" s="25">
        <v>74993.259999999995</v>
      </c>
      <c r="AA334" s="30">
        <v>0.73809999999999998</v>
      </c>
      <c r="AB334" s="30">
        <v>0.151</v>
      </c>
      <c r="AC334" s="30">
        <v>0.1089</v>
      </c>
      <c r="AD334" s="30">
        <v>1.9E-3</v>
      </c>
      <c r="AE334" s="30">
        <v>0.26350000000000001</v>
      </c>
      <c r="AF334" s="25">
        <v>74.989999999999995</v>
      </c>
      <c r="AG334" s="25">
        <v>1499.87</v>
      </c>
      <c r="AH334" s="25">
        <v>237.29</v>
      </c>
      <c r="AI334" s="25">
        <v>60936.46</v>
      </c>
      <c r="AJ334" s="28">
        <v>25</v>
      </c>
      <c r="AK334" s="33">
        <v>24638</v>
      </c>
      <c r="AL334" s="33">
        <v>35576</v>
      </c>
      <c r="AM334" s="26">
        <v>20</v>
      </c>
      <c r="AN334" s="26">
        <v>20</v>
      </c>
      <c r="AO334" s="26">
        <v>20</v>
      </c>
      <c r="AP334" s="26">
        <v>3.8</v>
      </c>
      <c r="AQ334" s="25">
        <v>0</v>
      </c>
      <c r="AR334" s="27">
        <v>0.5615</v>
      </c>
      <c r="AS334" s="25">
        <v>1280.97</v>
      </c>
      <c r="AT334" s="25">
        <v>2437.1999999999998</v>
      </c>
      <c r="AU334" s="25">
        <v>6396.75</v>
      </c>
      <c r="AV334" s="25">
        <v>725.07</v>
      </c>
      <c r="AW334" s="25">
        <v>246.08</v>
      </c>
      <c r="AX334" s="25">
        <v>11086.06</v>
      </c>
      <c r="AY334" s="25">
        <v>7377.65</v>
      </c>
      <c r="AZ334" s="30">
        <v>0.67069999999999996</v>
      </c>
      <c r="BA334" s="25">
        <v>1696.43</v>
      </c>
      <c r="BB334" s="30">
        <v>0.1542</v>
      </c>
      <c r="BC334" s="25">
        <v>1926.5</v>
      </c>
      <c r="BD334" s="30">
        <v>0.17510000000000001</v>
      </c>
      <c r="BE334" s="25">
        <v>11000.59</v>
      </c>
      <c r="BF334" s="25">
        <v>6617.65</v>
      </c>
      <c r="BG334" s="30">
        <v>3.5446</v>
      </c>
      <c r="BH334" s="30">
        <v>0.4869</v>
      </c>
      <c r="BI334" s="30">
        <v>0.2873</v>
      </c>
      <c r="BJ334" s="30">
        <v>0.1191</v>
      </c>
      <c r="BK334" s="30">
        <v>4.5600000000000002E-2</v>
      </c>
      <c r="BL334" s="30">
        <v>6.0999999999999999E-2</v>
      </c>
    </row>
    <row r="335" spans="1:64" ht="15" x14ac:dyDescent="0.25">
      <c r="A335" s="28" t="s">
        <v>598</v>
      </c>
      <c r="B335" s="28">
        <v>45492</v>
      </c>
      <c r="C335" s="28">
        <v>35</v>
      </c>
      <c r="D335" s="29">
        <v>236.13</v>
      </c>
      <c r="E335" s="29">
        <v>8264.4699999999993</v>
      </c>
      <c r="F335" s="29">
        <v>8156</v>
      </c>
      <c r="G335" s="30">
        <v>1.46E-2</v>
      </c>
      <c r="H335" s="30">
        <v>1E-4</v>
      </c>
      <c r="I335" s="30">
        <v>2.07E-2</v>
      </c>
      <c r="J335" s="30">
        <v>6.9999999999999999E-4</v>
      </c>
      <c r="K335" s="30">
        <v>9.7000000000000003E-3</v>
      </c>
      <c r="L335" s="30">
        <v>0.9335</v>
      </c>
      <c r="M335" s="30">
        <v>2.07E-2</v>
      </c>
      <c r="N335" s="30">
        <v>0.2472</v>
      </c>
      <c r="O335" s="30">
        <v>1.2999999999999999E-2</v>
      </c>
      <c r="P335" s="30">
        <v>0.12039999999999999</v>
      </c>
      <c r="Q335" s="29">
        <v>802</v>
      </c>
      <c r="R335" s="25">
        <v>66760.19</v>
      </c>
      <c r="S335" s="30">
        <v>0.22220000000000001</v>
      </c>
      <c r="T335" s="30">
        <v>0.1221</v>
      </c>
      <c r="U335" s="30">
        <v>0.65569999999999995</v>
      </c>
      <c r="V335" s="26">
        <v>17.73</v>
      </c>
      <c r="W335" s="29">
        <v>43.9</v>
      </c>
      <c r="X335" s="25">
        <v>93166.31</v>
      </c>
      <c r="Y335" s="26">
        <v>188.26</v>
      </c>
      <c r="Z335" s="25">
        <v>221670.22</v>
      </c>
      <c r="AA335" s="30">
        <v>0.72350000000000003</v>
      </c>
      <c r="AB335" s="30">
        <v>0.25090000000000001</v>
      </c>
      <c r="AC335" s="30">
        <v>2.5100000000000001E-2</v>
      </c>
      <c r="AD335" s="30">
        <v>5.9999999999999995E-4</v>
      </c>
      <c r="AE335" s="30">
        <v>0.27660000000000001</v>
      </c>
      <c r="AF335" s="25">
        <v>221.67</v>
      </c>
      <c r="AG335" s="25">
        <v>8257.09</v>
      </c>
      <c r="AH335" s="25">
        <v>878.17</v>
      </c>
      <c r="AI335" s="25">
        <v>248522.08</v>
      </c>
      <c r="AJ335" s="28">
        <v>578</v>
      </c>
      <c r="AK335" s="33">
        <v>36862</v>
      </c>
      <c r="AL335" s="33">
        <v>53716</v>
      </c>
      <c r="AM335" s="26">
        <v>75.69</v>
      </c>
      <c r="AN335" s="26">
        <v>34.46</v>
      </c>
      <c r="AO335" s="26">
        <v>41.37</v>
      </c>
      <c r="AP335" s="26">
        <v>4.8</v>
      </c>
      <c r="AQ335" s="25">
        <v>0</v>
      </c>
      <c r="AR335" s="27">
        <v>0.93600000000000005</v>
      </c>
      <c r="AS335" s="25">
        <v>1326.78</v>
      </c>
      <c r="AT335" s="25">
        <v>2344.15</v>
      </c>
      <c r="AU335" s="25">
        <v>6801.56</v>
      </c>
      <c r="AV335" s="25">
        <v>1117.19</v>
      </c>
      <c r="AW335" s="25">
        <v>624.67999999999995</v>
      </c>
      <c r="AX335" s="25">
        <v>12214.37</v>
      </c>
      <c r="AY335" s="25">
        <v>4011.03</v>
      </c>
      <c r="AZ335" s="30">
        <v>0.33200000000000002</v>
      </c>
      <c r="BA335" s="25">
        <v>7810.4</v>
      </c>
      <c r="BB335" s="30">
        <v>0.64649999999999996</v>
      </c>
      <c r="BC335" s="25">
        <v>259.92</v>
      </c>
      <c r="BD335" s="30">
        <v>2.1499999999999998E-2</v>
      </c>
      <c r="BE335" s="25">
        <v>12081.34</v>
      </c>
      <c r="BF335" s="25">
        <v>1835.13</v>
      </c>
      <c r="BG335" s="30">
        <v>0.31080000000000002</v>
      </c>
      <c r="BH335" s="30">
        <v>0.58650000000000002</v>
      </c>
      <c r="BI335" s="30">
        <v>0.27310000000000001</v>
      </c>
      <c r="BJ335" s="30">
        <v>9.4100000000000003E-2</v>
      </c>
      <c r="BK335" s="30">
        <v>3.0700000000000002E-2</v>
      </c>
      <c r="BL335" s="30">
        <v>1.5699999999999999E-2</v>
      </c>
    </row>
    <row r="336" spans="1:64" ht="15" x14ac:dyDescent="0.25">
      <c r="A336" s="28" t="s">
        <v>599</v>
      </c>
      <c r="B336" s="28">
        <v>48629</v>
      </c>
      <c r="C336" s="28">
        <v>121</v>
      </c>
      <c r="D336" s="29">
        <v>10.33</v>
      </c>
      <c r="E336" s="29">
        <v>1249.75</v>
      </c>
      <c r="F336" s="29">
        <v>1212</v>
      </c>
      <c r="G336" s="30">
        <v>2.8999999999999998E-3</v>
      </c>
      <c r="H336" s="30">
        <v>0</v>
      </c>
      <c r="I336" s="30">
        <v>5.7999999999999996E-3</v>
      </c>
      <c r="J336" s="30">
        <v>0</v>
      </c>
      <c r="K336" s="30">
        <v>3.7000000000000002E-3</v>
      </c>
      <c r="L336" s="30">
        <v>0.97609999999999997</v>
      </c>
      <c r="M336" s="30">
        <v>1.15E-2</v>
      </c>
      <c r="N336" s="30">
        <v>0.19309999999999999</v>
      </c>
      <c r="O336" s="30">
        <v>0</v>
      </c>
      <c r="P336" s="30">
        <v>8.5800000000000001E-2</v>
      </c>
      <c r="Q336" s="29">
        <v>58.77</v>
      </c>
      <c r="R336" s="25">
        <v>58856.95</v>
      </c>
      <c r="S336" s="30">
        <v>0.1368</v>
      </c>
      <c r="T336" s="30">
        <v>0.1789</v>
      </c>
      <c r="U336" s="30">
        <v>0.68420000000000003</v>
      </c>
      <c r="V336" s="26">
        <v>18.309999999999999</v>
      </c>
      <c r="W336" s="29">
        <v>7.7</v>
      </c>
      <c r="X336" s="25">
        <v>79429.19</v>
      </c>
      <c r="Y336" s="26">
        <v>157.59</v>
      </c>
      <c r="Z336" s="25">
        <v>148599.16</v>
      </c>
      <c r="AA336" s="30">
        <v>0.92349999999999999</v>
      </c>
      <c r="AB336" s="30">
        <v>3.61E-2</v>
      </c>
      <c r="AC336" s="30">
        <v>3.95E-2</v>
      </c>
      <c r="AD336" s="30">
        <v>8.9999999999999998E-4</v>
      </c>
      <c r="AE336" s="30">
        <v>7.6799999999999993E-2</v>
      </c>
      <c r="AF336" s="25">
        <v>148.6</v>
      </c>
      <c r="AG336" s="25">
        <v>3388.96</v>
      </c>
      <c r="AH336" s="25">
        <v>572.04</v>
      </c>
      <c r="AI336" s="25">
        <v>137590.63</v>
      </c>
      <c r="AJ336" s="28">
        <v>380</v>
      </c>
      <c r="AK336" s="33">
        <v>36402</v>
      </c>
      <c r="AL336" s="33">
        <v>49278</v>
      </c>
      <c r="AM336" s="26">
        <v>40.58</v>
      </c>
      <c r="AN336" s="26">
        <v>22.05</v>
      </c>
      <c r="AO336" s="26">
        <v>22.22</v>
      </c>
      <c r="AP336" s="26">
        <v>6.5</v>
      </c>
      <c r="AQ336" s="25">
        <v>1314.22</v>
      </c>
      <c r="AR336" s="27">
        <v>1.0422</v>
      </c>
      <c r="AS336" s="25">
        <v>1205.31</v>
      </c>
      <c r="AT336" s="25">
        <v>1838.53</v>
      </c>
      <c r="AU336" s="25">
        <v>5413.64</v>
      </c>
      <c r="AV336" s="25">
        <v>793.49</v>
      </c>
      <c r="AW336" s="25">
        <v>202.69</v>
      </c>
      <c r="AX336" s="25">
        <v>9453.66</v>
      </c>
      <c r="AY336" s="25">
        <v>4056.38</v>
      </c>
      <c r="AZ336" s="30">
        <v>0.4466</v>
      </c>
      <c r="BA336" s="25">
        <v>4639.66</v>
      </c>
      <c r="BB336" s="30">
        <v>0.51080000000000003</v>
      </c>
      <c r="BC336" s="25">
        <v>387.63</v>
      </c>
      <c r="BD336" s="30">
        <v>4.2700000000000002E-2</v>
      </c>
      <c r="BE336" s="25">
        <v>9083.66</v>
      </c>
      <c r="BF336" s="25">
        <v>3168.44</v>
      </c>
      <c r="BG336" s="30">
        <v>0.81020000000000003</v>
      </c>
      <c r="BH336" s="30">
        <v>0.58320000000000005</v>
      </c>
      <c r="BI336" s="30">
        <v>0.2079</v>
      </c>
      <c r="BJ336" s="30">
        <v>0.1565</v>
      </c>
      <c r="BK336" s="30">
        <v>3.5999999999999997E-2</v>
      </c>
      <c r="BL336" s="30">
        <v>1.6400000000000001E-2</v>
      </c>
    </row>
    <row r="337" spans="1:64" ht="15" x14ac:dyDescent="0.25">
      <c r="A337" s="28" t="s">
        <v>600</v>
      </c>
      <c r="B337" s="28">
        <v>46920</v>
      </c>
      <c r="C337" s="28">
        <v>401</v>
      </c>
      <c r="D337" s="29">
        <v>6.41</v>
      </c>
      <c r="E337" s="29">
        <v>2568.91</v>
      </c>
      <c r="F337" s="29">
        <v>2437</v>
      </c>
      <c r="G337" s="30">
        <v>2.5000000000000001E-3</v>
      </c>
      <c r="H337" s="30">
        <v>1.4E-3</v>
      </c>
      <c r="I337" s="30">
        <v>1.4800000000000001E-2</v>
      </c>
      <c r="J337" s="30">
        <v>5.0000000000000001E-4</v>
      </c>
      <c r="K337" s="30">
        <v>1.8700000000000001E-2</v>
      </c>
      <c r="L337" s="30">
        <v>0.93269999999999997</v>
      </c>
      <c r="M337" s="30">
        <v>2.9399999999999999E-2</v>
      </c>
      <c r="N337" s="30">
        <v>0.42430000000000001</v>
      </c>
      <c r="O337" s="30">
        <v>4.8999999999999998E-3</v>
      </c>
      <c r="P337" s="30">
        <v>0.13930000000000001</v>
      </c>
      <c r="Q337" s="29">
        <v>118.13</v>
      </c>
      <c r="R337" s="25">
        <v>49137.89</v>
      </c>
      <c r="S337" s="30">
        <v>0.13730000000000001</v>
      </c>
      <c r="T337" s="30">
        <v>0.32029999999999997</v>
      </c>
      <c r="U337" s="30">
        <v>0.54249999999999998</v>
      </c>
      <c r="V337" s="26">
        <v>17.46</v>
      </c>
      <c r="W337" s="29">
        <v>17</v>
      </c>
      <c r="X337" s="25">
        <v>75428.47</v>
      </c>
      <c r="Y337" s="26">
        <v>145.84</v>
      </c>
      <c r="Z337" s="25">
        <v>162497.98000000001</v>
      </c>
      <c r="AA337" s="30">
        <v>0.69520000000000004</v>
      </c>
      <c r="AB337" s="30">
        <v>0.11990000000000001</v>
      </c>
      <c r="AC337" s="30">
        <v>0.18360000000000001</v>
      </c>
      <c r="AD337" s="30">
        <v>1.4E-3</v>
      </c>
      <c r="AE337" s="30">
        <v>0.30509999999999998</v>
      </c>
      <c r="AF337" s="25">
        <v>162.5</v>
      </c>
      <c r="AG337" s="25">
        <v>4819.25</v>
      </c>
      <c r="AH337" s="25">
        <v>567.77</v>
      </c>
      <c r="AI337" s="25">
        <v>135413.20000000001</v>
      </c>
      <c r="AJ337" s="28">
        <v>369</v>
      </c>
      <c r="AK337" s="33">
        <v>29857</v>
      </c>
      <c r="AL337" s="33">
        <v>42175</v>
      </c>
      <c r="AM337" s="26">
        <v>31.8</v>
      </c>
      <c r="AN337" s="26">
        <v>29.03</v>
      </c>
      <c r="AO337" s="26">
        <v>29.99</v>
      </c>
      <c r="AP337" s="26">
        <v>3.2</v>
      </c>
      <c r="AQ337" s="25">
        <v>0</v>
      </c>
      <c r="AR337" s="27">
        <v>1.1796</v>
      </c>
      <c r="AS337" s="25">
        <v>1272.96</v>
      </c>
      <c r="AT337" s="25">
        <v>2077.19</v>
      </c>
      <c r="AU337" s="25">
        <v>4837.6400000000003</v>
      </c>
      <c r="AV337" s="25">
        <v>954.55</v>
      </c>
      <c r="AW337" s="25">
        <v>324.39</v>
      </c>
      <c r="AX337" s="25">
        <v>9466.73</v>
      </c>
      <c r="AY337" s="25">
        <v>4523.3900000000003</v>
      </c>
      <c r="AZ337" s="30">
        <v>0.44450000000000001</v>
      </c>
      <c r="BA337" s="25">
        <v>4856.18</v>
      </c>
      <c r="BB337" s="30">
        <v>0.47720000000000001</v>
      </c>
      <c r="BC337" s="25">
        <v>796.71</v>
      </c>
      <c r="BD337" s="30">
        <v>7.8299999999999995E-2</v>
      </c>
      <c r="BE337" s="25">
        <v>10176.290000000001</v>
      </c>
      <c r="BF337" s="25">
        <v>3600.18</v>
      </c>
      <c r="BG337" s="30">
        <v>1.1537999999999999</v>
      </c>
      <c r="BH337" s="30">
        <v>0.55969999999999998</v>
      </c>
      <c r="BI337" s="30">
        <v>0.22689999999999999</v>
      </c>
      <c r="BJ337" s="30">
        <v>0.14510000000000001</v>
      </c>
      <c r="BK337" s="30">
        <v>4.8599999999999997E-2</v>
      </c>
      <c r="BL337" s="30">
        <v>1.9699999999999999E-2</v>
      </c>
    </row>
    <row r="338" spans="1:64" ht="15" x14ac:dyDescent="0.25">
      <c r="A338" s="28" t="s">
        <v>601</v>
      </c>
      <c r="B338" s="28">
        <v>44396</v>
      </c>
      <c r="C338" s="28">
        <v>30</v>
      </c>
      <c r="D338" s="29">
        <v>193.78</v>
      </c>
      <c r="E338" s="29">
        <v>5813.36</v>
      </c>
      <c r="F338" s="29">
        <v>5338</v>
      </c>
      <c r="G338" s="30">
        <v>2.41E-2</v>
      </c>
      <c r="H338" s="30">
        <v>2.9999999999999997E-4</v>
      </c>
      <c r="I338" s="30">
        <v>6.88E-2</v>
      </c>
      <c r="J338" s="30">
        <v>1.4E-3</v>
      </c>
      <c r="K338" s="30">
        <v>1.95E-2</v>
      </c>
      <c r="L338" s="30">
        <v>0.84760000000000002</v>
      </c>
      <c r="M338" s="30">
        <v>3.8300000000000001E-2</v>
      </c>
      <c r="N338" s="30">
        <v>0.3604</v>
      </c>
      <c r="O338" s="30">
        <v>9.9000000000000008E-3</v>
      </c>
      <c r="P338" s="30">
        <v>0.13239999999999999</v>
      </c>
      <c r="Q338" s="29">
        <v>238.73</v>
      </c>
      <c r="R338" s="25">
        <v>59793.85</v>
      </c>
      <c r="S338" s="30">
        <v>0.21229999999999999</v>
      </c>
      <c r="T338" s="30">
        <v>0.22509999999999999</v>
      </c>
      <c r="U338" s="30">
        <v>0.56269999999999998</v>
      </c>
      <c r="V338" s="26">
        <v>19.079999999999998</v>
      </c>
      <c r="W338" s="29">
        <v>20</v>
      </c>
      <c r="X338" s="25">
        <v>87567.25</v>
      </c>
      <c r="Y338" s="26">
        <v>287.23</v>
      </c>
      <c r="Z338" s="25">
        <v>158823.04000000001</v>
      </c>
      <c r="AA338" s="30">
        <v>0.62119999999999997</v>
      </c>
      <c r="AB338" s="30">
        <v>0.35639999999999999</v>
      </c>
      <c r="AC338" s="30">
        <v>2.12E-2</v>
      </c>
      <c r="AD338" s="30">
        <v>1.1999999999999999E-3</v>
      </c>
      <c r="AE338" s="30">
        <v>0.37890000000000001</v>
      </c>
      <c r="AF338" s="25">
        <v>158.82</v>
      </c>
      <c r="AG338" s="25">
        <v>6082.23</v>
      </c>
      <c r="AH338" s="25">
        <v>638.11</v>
      </c>
      <c r="AI338" s="25">
        <v>175740.7</v>
      </c>
      <c r="AJ338" s="28">
        <v>481</v>
      </c>
      <c r="AK338" s="33">
        <v>34320</v>
      </c>
      <c r="AL338" s="33">
        <v>49489</v>
      </c>
      <c r="AM338" s="26">
        <v>53.01</v>
      </c>
      <c r="AN338" s="26">
        <v>37.85</v>
      </c>
      <c r="AO338" s="26">
        <v>38.17</v>
      </c>
      <c r="AP338" s="26">
        <v>4.22</v>
      </c>
      <c r="AQ338" s="25">
        <v>0</v>
      </c>
      <c r="AR338" s="27">
        <v>0.67110000000000003</v>
      </c>
      <c r="AS338" s="25">
        <v>966.47</v>
      </c>
      <c r="AT338" s="25">
        <v>1662.74</v>
      </c>
      <c r="AU338" s="25">
        <v>5922.51</v>
      </c>
      <c r="AV338" s="25">
        <v>1023.86</v>
      </c>
      <c r="AW338" s="25">
        <v>101.85</v>
      </c>
      <c r="AX338" s="25">
        <v>9677.44</v>
      </c>
      <c r="AY338" s="25">
        <v>3060.16</v>
      </c>
      <c r="AZ338" s="30">
        <v>0.33829999999999999</v>
      </c>
      <c r="BA338" s="25">
        <v>5290.3</v>
      </c>
      <c r="BB338" s="30">
        <v>0.58479999999999999</v>
      </c>
      <c r="BC338" s="25">
        <v>696.13</v>
      </c>
      <c r="BD338" s="30">
        <v>7.6899999999999996E-2</v>
      </c>
      <c r="BE338" s="25">
        <v>9046.59</v>
      </c>
      <c r="BF338" s="25">
        <v>1707.28</v>
      </c>
      <c r="BG338" s="30">
        <v>0.40810000000000002</v>
      </c>
      <c r="BH338" s="30">
        <v>0.60580000000000001</v>
      </c>
      <c r="BI338" s="30">
        <v>0.2321</v>
      </c>
      <c r="BJ338" s="30">
        <v>0.1101</v>
      </c>
      <c r="BK338" s="30">
        <v>2.7799999999999998E-2</v>
      </c>
      <c r="BL338" s="30">
        <v>2.41E-2</v>
      </c>
    </row>
    <row r="339" spans="1:64" ht="15" x14ac:dyDescent="0.25">
      <c r="A339" s="28" t="s">
        <v>602</v>
      </c>
      <c r="B339" s="28">
        <v>44404</v>
      </c>
      <c r="C339" s="28">
        <v>26</v>
      </c>
      <c r="D339" s="29">
        <v>293.16000000000003</v>
      </c>
      <c r="E339" s="29">
        <v>7622.11</v>
      </c>
      <c r="F339" s="29">
        <v>6540</v>
      </c>
      <c r="G339" s="30">
        <v>2.5000000000000001E-3</v>
      </c>
      <c r="H339" s="30">
        <v>5.9999999999999995E-4</v>
      </c>
      <c r="I339" s="30">
        <v>0.1618</v>
      </c>
      <c r="J339" s="30">
        <v>1.2999999999999999E-3</v>
      </c>
      <c r="K339" s="30">
        <v>6.6199999999999995E-2</v>
      </c>
      <c r="L339" s="30">
        <v>0.67049999999999998</v>
      </c>
      <c r="M339" s="30">
        <v>9.7100000000000006E-2</v>
      </c>
      <c r="N339" s="30">
        <v>0.71530000000000005</v>
      </c>
      <c r="O339" s="30">
        <v>4.2000000000000003E-2</v>
      </c>
      <c r="P339" s="30">
        <v>0.159</v>
      </c>
      <c r="Q339" s="29">
        <v>257.20999999999998</v>
      </c>
      <c r="R339" s="25">
        <v>58682.63</v>
      </c>
      <c r="S339" s="30">
        <v>0.1865</v>
      </c>
      <c r="T339" s="30">
        <v>0.1933</v>
      </c>
      <c r="U339" s="30">
        <v>0.62019999999999997</v>
      </c>
      <c r="V339" s="26">
        <v>18.43</v>
      </c>
      <c r="W339" s="29">
        <v>34</v>
      </c>
      <c r="X339" s="25">
        <v>90275.88</v>
      </c>
      <c r="Y339" s="26">
        <v>216.7</v>
      </c>
      <c r="Z339" s="25">
        <v>102190.45</v>
      </c>
      <c r="AA339" s="30">
        <v>0.64890000000000003</v>
      </c>
      <c r="AB339" s="30">
        <v>0.3009</v>
      </c>
      <c r="AC339" s="30">
        <v>4.8399999999999999E-2</v>
      </c>
      <c r="AD339" s="30">
        <v>1.8E-3</v>
      </c>
      <c r="AE339" s="30">
        <v>0.35149999999999998</v>
      </c>
      <c r="AF339" s="25">
        <v>102.19</v>
      </c>
      <c r="AG339" s="25">
        <v>4341.1000000000004</v>
      </c>
      <c r="AH339" s="25">
        <v>538.79999999999995</v>
      </c>
      <c r="AI339" s="25">
        <v>133345.96</v>
      </c>
      <c r="AJ339" s="28">
        <v>357</v>
      </c>
      <c r="AK339" s="33">
        <v>24456</v>
      </c>
      <c r="AL339" s="33">
        <v>36761</v>
      </c>
      <c r="AM339" s="26">
        <v>43.93</v>
      </c>
      <c r="AN339" s="26">
        <v>42.66</v>
      </c>
      <c r="AO339" s="26">
        <v>41.86</v>
      </c>
      <c r="AP339" s="26">
        <v>4.92</v>
      </c>
      <c r="AQ339" s="25">
        <v>0</v>
      </c>
      <c r="AR339" s="27">
        <v>1.3953</v>
      </c>
      <c r="AS339" s="25">
        <v>1429.12</v>
      </c>
      <c r="AT339" s="25">
        <v>1962.37</v>
      </c>
      <c r="AU339" s="25">
        <v>5837.98</v>
      </c>
      <c r="AV339" s="25">
        <v>830.54</v>
      </c>
      <c r="AW339" s="25">
        <v>783.54</v>
      </c>
      <c r="AX339" s="25">
        <v>10843.56</v>
      </c>
      <c r="AY339" s="25">
        <v>4442.96</v>
      </c>
      <c r="AZ339" s="30">
        <v>0.42399999999999999</v>
      </c>
      <c r="BA339" s="25">
        <v>4373.78</v>
      </c>
      <c r="BB339" s="30">
        <v>0.41739999999999999</v>
      </c>
      <c r="BC339" s="25">
        <v>1661.18</v>
      </c>
      <c r="BD339" s="30">
        <v>0.1585</v>
      </c>
      <c r="BE339" s="25">
        <v>10477.92</v>
      </c>
      <c r="BF339" s="25">
        <v>3008.98</v>
      </c>
      <c r="BG339" s="30">
        <v>1.1911</v>
      </c>
      <c r="BH339" s="30">
        <v>0.56179999999999997</v>
      </c>
      <c r="BI339" s="30">
        <v>0.18290000000000001</v>
      </c>
      <c r="BJ339" s="30">
        <v>0.2157</v>
      </c>
      <c r="BK339" s="30">
        <v>2.8000000000000001E-2</v>
      </c>
      <c r="BL339" s="30">
        <v>1.15E-2</v>
      </c>
    </row>
    <row r="340" spans="1:64" ht="15" x14ac:dyDescent="0.25">
      <c r="A340" s="28" t="s">
        <v>603</v>
      </c>
      <c r="B340" s="28">
        <v>48173</v>
      </c>
      <c r="C340" s="28">
        <v>63</v>
      </c>
      <c r="D340" s="29">
        <v>53.68</v>
      </c>
      <c r="E340" s="29">
        <v>3381.67</v>
      </c>
      <c r="F340" s="29">
        <v>3342</v>
      </c>
      <c r="G340" s="30">
        <v>6.4000000000000003E-3</v>
      </c>
      <c r="H340" s="30">
        <v>0</v>
      </c>
      <c r="I340" s="30">
        <v>2.2100000000000002E-2</v>
      </c>
      <c r="J340" s="30">
        <v>4.4999999999999997E-3</v>
      </c>
      <c r="K340" s="30">
        <v>2.5999999999999999E-2</v>
      </c>
      <c r="L340" s="30">
        <v>0.90759999999999996</v>
      </c>
      <c r="M340" s="30">
        <v>3.3399999999999999E-2</v>
      </c>
      <c r="N340" s="30">
        <v>0.3402</v>
      </c>
      <c r="O340" s="30">
        <v>3.5999999999999999E-3</v>
      </c>
      <c r="P340" s="30">
        <v>0.1012</v>
      </c>
      <c r="Q340" s="29">
        <v>133.38999999999999</v>
      </c>
      <c r="R340" s="25">
        <v>56264.24</v>
      </c>
      <c r="S340" s="30">
        <v>9.3299999999999994E-2</v>
      </c>
      <c r="T340" s="30">
        <v>0.29020000000000001</v>
      </c>
      <c r="U340" s="30">
        <v>0.61660000000000004</v>
      </c>
      <c r="V340" s="26">
        <v>22.49</v>
      </c>
      <c r="W340" s="29">
        <v>22.2</v>
      </c>
      <c r="X340" s="25">
        <v>71496.31</v>
      </c>
      <c r="Y340" s="26">
        <v>146.66</v>
      </c>
      <c r="Z340" s="25">
        <v>138311.96</v>
      </c>
      <c r="AA340" s="30">
        <v>0.86180000000000001</v>
      </c>
      <c r="AB340" s="30">
        <v>0.1033</v>
      </c>
      <c r="AC340" s="30">
        <v>3.3700000000000001E-2</v>
      </c>
      <c r="AD340" s="30">
        <v>1.1000000000000001E-3</v>
      </c>
      <c r="AE340" s="30">
        <v>0.1386</v>
      </c>
      <c r="AF340" s="25">
        <v>138.31</v>
      </c>
      <c r="AG340" s="25">
        <v>3800</v>
      </c>
      <c r="AH340" s="25">
        <v>521.59</v>
      </c>
      <c r="AI340" s="25">
        <v>147048.70000000001</v>
      </c>
      <c r="AJ340" s="28">
        <v>405</v>
      </c>
      <c r="AK340" s="33">
        <v>33909</v>
      </c>
      <c r="AL340" s="33">
        <v>47274</v>
      </c>
      <c r="AM340" s="26">
        <v>45.37</v>
      </c>
      <c r="AN340" s="26">
        <v>26.88</v>
      </c>
      <c r="AO340" s="26">
        <v>26.41</v>
      </c>
      <c r="AP340" s="26">
        <v>0</v>
      </c>
      <c r="AQ340" s="25">
        <v>0</v>
      </c>
      <c r="AR340" s="27">
        <v>0.8921</v>
      </c>
      <c r="AS340" s="25">
        <v>1028.3399999999999</v>
      </c>
      <c r="AT340" s="25">
        <v>1477.57</v>
      </c>
      <c r="AU340" s="25">
        <v>4615.47</v>
      </c>
      <c r="AV340" s="25">
        <v>753.44</v>
      </c>
      <c r="AW340" s="25">
        <v>15.14</v>
      </c>
      <c r="AX340" s="25">
        <v>7889.96</v>
      </c>
      <c r="AY340" s="25">
        <v>4209.32</v>
      </c>
      <c r="AZ340" s="30">
        <v>0.52490000000000003</v>
      </c>
      <c r="BA340" s="25">
        <v>3165.51</v>
      </c>
      <c r="BB340" s="30">
        <v>0.3947</v>
      </c>
      <c r="BC340" s="25">
        <v>644.4</v>
      </c>
      <c r="BD340" s="30">
        <v>8.0399999999999999E-2</v>
      </c>
      <c r="BE340" s="25">
        <v>8019.23</v>
      </c>
      <c r="BF340" s="25">
        <v>3571.61</v>
      </c>
      <c r="BG340" s="30">
        <v>0.9617</v>
      </c>
      <c r="BH340" s="30">
        <v>0.59430000000000005</v>
      </c>
      <c r="BI340" s="30">
        <v>0.1968</v>
      </c>
      <c r="BJ340" s="30">
        <v>0.15559999999999999</v>
      </c>
      <c r="BK340" s="30">
        <v>3.56E-2</v>
      </c>
      <c r="BL340" s="30">
        <v>1.77E-2</v>
      </c>
    </row>
    <row r="341" spans="1:64" ht="15" x14ac:dyDescent="0.25">
      <c r="A341" s="28" t="s">
        <v>604</v>
      </c>
      <c r="B341" s="28">
        <v>45500</v>
      </c>
      <c r="C341" s="28">
        <v>31</v>
      </c>
      <c r="D341" s="29">
        <v>209.4</v>
      </c>
      <c r="E341" s="29">
        <v>6491.44</v>
      </c>
      <c r="F341" s="29">
        <v>6133</v>
      </c>
      <c r="G341" s="30">
        <v>1.49E-2</v>
      </c>
      <c r="H341" s="30">
        <v>0</v>
      </c>
      <c r="I341" s="30">
        <v>1.9699999999999999E-2</v>
      </c>
      <c r="J341" s="30">
        <v>2.0000000000000001E-4</v>
      </c>
      <c r="K341" s="30">
        <v>1.2699999999999999E-2</v>
      </c>
      <c r="L341" s="30">
        <v>0.92849999999999999</v>
      </c>
      <c r="M341" s="30">
        <v>2.4E-2</v>
      </c>
      <c r="N341" s="30">
        <v>0.2175</v>
      </c>
      <c r="O341" s="30">
        <v>7.0000000000000001E-3</v>
      </c>
      <c r="P341" s="30">
        <v>0.1236</v>
      </c>
      <c r="Q341" s="29">
        <v>264.52999999999997</v>
      </c>
      <c r="R341" s="25">
        <v>60080.04</v>
      </c>
      <c r="S341" s="30">
        <v>0.19089999999999999</v>
      </c>
      <c r="T341" s="30">
        <v>0.2661</v>
      </c>
      <c r="U341" s="30">
        <v>0.54300000000000004</v>
      </c>
      <c r="V341" s="26">
        <v>19.63</v>
      </c>
      <c r="W341" s="29">
        <v>29</v>
      </c>
      <c r="X341" s="25">
        <v>80746.070000000007</v>
      </c>
      <c r="Y341" s="26">
        <v>216.96</v>
      </c>
      <c r="Z341" s="25">
        <v>150249.87</v>
      </c>
      <c r="AA341" s="30">
        <v>0.80169999999999997</v>
      </c>
      <c r="AB341" s="30">
        <v>0.17419999999999999</v>
      </c>
      <c r="AC341" s="30">
        <v>2.3199999999999998E-2</v>
      </c>
      <c r="AD341" s="30">
        <v>1E-3</v>
      </c>
      <c r="AE341" s="30">
        <v>0.19839999999999999</v>
      </c>
      <c r="AF341" s="25">
        <v>150.25</v>
      </c>
      <c r="AG341" s="25">
        <v>5874.14</v>
      </c>
      <c r="AH341" s="25">
        <v>695.75</v>
      </c>
      <c r="AI341" s="25">
        <v>168289.59</v>
      </c>
      <c r="AJ341" s="28">
        <v>472</v>
      </c>
      <c r="AK341" s="33">
        <v>40748</v>
      </c>
      <c r="AL341" s="33">
        <v>61910</v>
      </c>
      <c r="AM341" s="26">
        <v>72.7</v>
      </c>
      <c r="AN341" s="26">
        <v>36.89</v>
      </c>
      <c r="AO341" s="26">
        <v>44.59</v>
      </c>
      <c r="AP341" s="26">
        <v>3.8</v>
      </c>
      <c r="AQ341" s="25">
        <v>0</v>
      </c>
      <c r="AR341" s="27">
        <v>0.78039999999999998</v>
      </c>
      <c r="AS341" s="25">
        <v>911.62</v>
      </c>
      <c r="AT341" s="25">
        <v>2274.5300000000002</v>
      </c>
      <c r="AU341" s="25">
        <v>5296.61</v>
      </c>
      <c r="AV341" s="25">
        <v>738.98</v>
      </c>
      <c r="AW341" s="25">
        <v>525.58000000000004</v>
      </c>
      <c r="AX341" s="25">
        <v>9747.33</v>
      </c>
      <c r="AY341" s="25">
        <v>3568.76</v>
      </c>
      <c r="AZ341" s="30">
        <v>0.36820000000000003</v>
      </c>
      <c r="BA341" s="25">
        <v>5565.54</v>
      </c>
      <c r="BB341" s="30">
        <v>0.57430000000000003</v>
      </c>
      <c r="BC341" s="25">
        <v>557.11</v>
      </c>
      <c r="BD341" s="30">
        <v>5.7500000000000002E-2</v>
      </c>
      <c r="BE341" s="25">
        <v>9691.41</v>
      </c>
      <c r="BF341" s="25">
        <v>2561.31</v>
      </c>
      <c r="BG341" s="30">
        <v>0.43780000000000002</v>
      </c>
      <c r="BH341" s="30">
        <v>0.53969999999999996</v>
      </c>
      <c r="BI341" s="30">
        <v>0.18679999999999999</v>
      </c>
      <c r="BJ341" s="30">
        <v>0.22259999999999999</v>
      </c>
      <c r="BK341" s="30">
        <v>3.6900000000000002E-2</v>
      </c>
      <c r="BL341" s="30">
        <v>1.4E-2</v>
      </c>
    </row>
    <row r="342" spans="1:64" ht="15" x14ac:dyDescent="0.25">
      <c r="A342" s="28" t="s">
        <v>605</v>
      </c>
      <c r="B342" s="28">
        <v>50633</v>
      </c>
      <c r="C342" s="28">
        <v>54</v>
      </c>
      <c r="D342" s="29">
        <v>11.74</v>
      </c>
      <c r="E342" s="29">
        <v>634.14</v>
      </c>
      <c r="F342" s="29">
        <v>642</v>
      </c>
      <c r="G342" s="30">
        <v>1.6000000000000001E-3</v>
      </c>
      <c r="H342" s="30">
        <v>0</v>
      </c>
      <c r="I342" s="30">
        <v>9.7999999999999997E-3</v>
      </c>
      <c r="J342" s="30">
        <v>0</v>
      </c>
      <c r="K342" s="30">
        <v>3.1099999999999999E-2</v>
      </c>
      <c r="L342" s="30">
        <v>0.92769999999999997</v>
      </c>
      <c r="M342" s="30">
        <v>2.98E-2</v>
      </c>
      <c r="N342" s="30">
        <v>0.40589999999999998</v>
      </c>
      <c r="O342" s="30">
        <v>0</v>
      </c>
      <c r="P342" s="30">
        <v>0.1406</v>
      </c>
      <c r="Q342" s="29">
        <v>34.17</v>
      </c>
      <c r="R342" s="25">
        <v>50045.98</v>
      </c>
      <c r="S342" s="30">
        <v>0.11940000000000001</v>
      </c>
      <c r="T342" s="30">
        <v>0.14929999999999999</v>
      </c>
      <c r="U342" s="30">
        <v>0.73129999999999995</v>
      </c>
      <c r="V342" s="26">
        <v>17</v>
      </c>
      <c r="W342" s="29">
        <v>5.5</v>
      </c>
      <c r="X342" s="25">
        <v>65512</v>
      </c>
      <c r="Y342" s="26">
        <v>109.04</v>
      </c>
      <c r="Z342" s="25">
        <v>99968.04</v>
      </c>
      <c r="AA342" s="30">
        <v>0.81779999999999997</v>
      </c>
      <c r="AB342" s="30">
        <v>0.14779999999999999</v>
      </c>
      <c r="AC342" s="30">
        <v>3.2899999999999999E-2</v>
      </c>
      <c r="AD342" s="30">
        <v>1.5E-3</v>
      </c>
      <c r="AE342" s="30">
        <v>0.1827</v>
      </c>
      <c r="AF342" s="25">
        <v>99.97</v>
      </c>
      <c r="AG342" s="25">
        <v>2775.87</v>
      </c>
      <c r="AH342" s="25">
        <v>453.86</v>
      </c>
      <c r="AI342" s="25">
        <v>102847.72</v>
      </c>
      <c r="AJ342" s="28">
        <v>198</v>
      </c>
      <c r="AK342" s="33">
        <v>28584</v>
      </c>
      <c r="AL342" s="33">
        <v>38247</v>
      </c>
      <c r="AM342" s="26">
        <v>52.3</v>
      </c>
      <c r="AN342" s="26">
        <v>26.41</v>
      </c>
      <c r="AO342" s="26">
        <v>29.6</v>
      </c>
      <c r="AP342" s="26">
        <v>4</v>
      </c>
      <c r="AQ342" s="25">
        <v>880.67</v>
      </c>
      <c r="AR342" s="27">
        <v>1.4046000000000001</v>
      </c>
      <c r="AS342" s="25">
        <v>1343.46</v>
      </c>
      <c r="AT342" s="25">
        <v>1839.06</v>
      </c>
      <c r="AU342" s="25">
        <v>5161.92</v>
      </c>
      <c r="AV342" s="25">
        <v>872.58</v>
      </c>
      <c r="AW342" s="25">
        <v>59.08</v>
      </c>
      <c r="AX342" s="25">
        <v>9276.1</v>
      </c>
      <c r="AY342" s="25">
        <v>4912.1499999999996</v>
      </c>
      <c r="AZ342" s="30">
        <v>0.50070000000000003</v>
      </c>
      <c r="BA342" s="25">
        <v>4111.72</v>
      </c>
      <c r="BB342" s="30">
        <v>0.41909999999999997</v>
      </c>
      <c r="BC342" s="25">
        <v>787.62</v>
      </c>
      <c r="BD342" s="30">
        <v>8.0299999999999996E-2</v>
      </c>
      <c r="BE342" s="25">
        <v>9811.49</v>
      </c>
      <c r="BF342" s="25">
        <v>4495.1000000000004</v>
      </c>
      <c r="BG342" s="30">
        <v>1.8031999999999999</v>
      </c>
      <c r="BH342" s="30">
        <v>0.54010000000000002</v>
      </c>
      <c r="BI342" s="30">
        <v>0.19059999999999999</v>
      </c>
      <c r="BJ342" s="30">
        <v>0.20280000000000001</v>
      </c>
      <c r="BK342" s="30">
        <v>3.7600000000000001E-2</v>
      </c>
      <c r="BL342" s="30">
        <v>2.8899999999999999E-2</v>
      </c>
    </row>
    <row r="343" spans="1:64" ht="15" x14ac:dyDescent="0.25">
      <c r="A343" s="28" t="s">
        <v>606</v>
      </c>
      <c r="B343" s="28">
        <v>49361</v>
      </c>
      <c r="C343" s="28">
        <v>46</v>
      </c>
      <c r="D343" s="29">
        <v>8.5500000000000007</v>
      </c>
      <c r="E343" s="29">
        <v>393.4</v>
      </c>
      <c r="F343" s="29">
        <v>448</v>
      </c>
      <c r="G343" s="30">
        <v>0</v>
      </c>
      <c r="H343" s="30">
        <v>0</v>
      </c>
      <c r="I343" s="30">
        <v>0</v>
      </c>
      <c r="J343" s="30">
        <v>0</v>
      </c>
      <c r="K343" s="30">
        <v>2.2000000000000001E-3</v>
      </c>
      <c r="L343" s="30">
        <v>0.98670000000000002</v>
      </c>
      <c r="M343" s="30">
        <v>1.11E-2</v>
      </c>
      <c r="N343" s="30">
        <v>9.5799999999999996E-2</v>
      </c>
      <c r="O343" s="30">
        <v>0</v>
      </c>
      <c r="P343" s="30">
        <v>9.9099999999999994E-2</v>
      </c>
      <c r="Q343" s="29">
        <v>26.2</v>
      </c>
      <c r="R343" s="25">
        <v>48989.62</v>
      </c>
      <c r="S343" s="30">
        <v>0.1915</v>
      </c>
      <c r="T343" s="30">
        <v>0.27660000000000001</v>
      </c>
      <c r="U343" s="30">
        <v>0.53190000000000004</v>
      </c>
      <c r="V343" s="26">
        <v>15.15</v>
      </c>
      <c r="W343" s="29">
        <v>4.74</v>
      </c>
      <c r="X343" s="25">
        <v>73146.62</v>
      </c>
      <c r="Y343" s="26">
        <v>83</v>
      </c>
      <c r="Z343" s="25">
        <v>101305.06</v>
      </c>
      <c r="AA343" s="30">
        <v>0.93510000000000004</v>
      </c>
      <c r="AB343" s="30">
        <v>2.1600000000000001E-2</v>
      </c>
      <c r="AC343" s="30">
        <v>4.2700000000000002E-2</v>
      </c>
      <c r="AD343" s="30">
        <v>5.9999999999999995E-4</v>
      </c>
      <c r="AE343" s="30">
        <v>6.7599999999999993E-2</v>
      </c>
      <c r="AF343" s="25">
        <v>101.31</v>
      </c>
      <c r="AG343" s="25">
        <v>2078.2399999999998</v>
      </c>
      <c r="AH343" s="25">
        <v>324.66000000000003</v>
      </c>
      <c r="AI343" s="25">
        <v>82718.11</v>
      </c>
      <c r="AJ343" s="28">
        <v>80</v>
      </c>
      <c r="AK343" s="33">
        <v>35871</v>
      </c>
      <c r="AL343" s="33">
        <v>46016</v>
      </c>
      <c r="AM343" s="26">
        <v>31</v>
      </c>
      <c r="AN343" s="26">
        <v>20</v>
      </c>
      <c r="AO343" s="26">
        <v>21.78</v>
      </c>
      <c r="AP343" s="26">
        <v>4.6500000000000004</v>
      </c>
      <c r="AQ343" s="25">
        <v>1346.65</v>
      </c>
      <c r="AR343" s="27">
        <v>1.1197999999999999</v>
      </c>
      <c r="AS343" s="25">
        <v>1320.59</v>
      </c>
      <c r="AT343" s="25">
        <v>1899.65</v>
      </c>
      <c r="AU343" s="25">
        <v>5399.13</v>
      </c>
      <c r="AV343" s="25">
        <v>735.38</v>
      </c>
      <c r="AW343" s="25">
        <v>65.400000000000006</v>
      </c>
      <c r="AX343" s="25">
        <v>9420.15</v>
      </c>
      <c r="AY343" s="25">
        <v>4665.3500000000004</v>
      </c>
      <c r="AZ343" s="30">
        <v>0.52449999999999997</v>
      </c>
      <c r="BA343" s="25">
        <v>4057.36</v>
      </c>
      <c r="BB343" s="30">
        <v>0.45619999999999999</v>
      </c>
      <c r="BC343" s="25">
        <v>172.04</v>
      </c>
      <c r="BD343" s="30">
        <v>1.9300000000000001E-2</v>
      </c>
      <c r="BE343" s="25">
        <v>8894.74</v>
      </c>
      <c r="BF343" s="25">
        <v>5826.21</v>
      </c>
      <c r="BG343" s="30">
        <v>2.0436999999999999</v>
      </c>
      <c r="BH343" s="30">
        <v>0.57299999999999995</v>
      </c>
      <c r="BI343" s="30">
        <v>0.21679999999999999</v>
      </c>
      <c r="BJ343" s="30">
        <v>0.1348</v>
      </c>
      <c r="BK343" s="30">
        <v>4.7800000000000002E-2</v>
      </c>
      <c r="BL343" s="30">
        <v>2.76E-2</v>
      </c>
    </row>
    <row r="344" spans="1:64" ht="15" x14ac:dyDescent="0.25">
      <c r="A344" s="28" t="s">
        <v>607</v>
      </c>
      <c r="B344" s="28">
        <v>45518</v>
      </c>
      <c r="C344" s="28">
        <v>46</v>
      </c>
      <c r="D344" s="29">
        <v>34.07</v>
      </c>
      <c r="E344" s="29">
        <v>1567.38</v>
      </c>
      <c r="F344" s="29">
        <v>1740</v>
      </c>
      <c r="G344" s="30">
        <v>1.1000000000000001E-3</v>
      </c>
      <c r="H344" s="30">
        <v>0</v>
      </c>
      <c r="I344" s="30">
        <v>2.0999999999999999E-3</v>
      </c>
      <c r="J344" s="30">
        <v>2.2000000000000001E-3</v>
      </c>
      <c r="K344" s="30">
        <v>4.5999999999999999E-3</v>
      </c>
      <c r="L344" s="30">
        <v>0.97299999999999998</v>
      </c>
      <c r="M344" s="30">
        <v>1.7000000000000001E-2</v>
      </c>
      <c r="N344" s="30">
        <v>0.39710000000000001</v>
      </c>
      <c r="O344" s="30">
        <v>0</v>
      </c>
      <c r="P344" s="30">
        <v>0.124</v>
      </c>
      <c r="Q344" s="29">
        <v>71.56</v>
      </c>
      <c r="R344" s="25">
        <v>56178</v>
      </c>
      <c r="S344" s="30">
        <v>0.14419999999999999</v>
      </c>
      <c r="T344" s="30">
        <v>0.1923</v>
      </c>
      <c r="U344" s="30">
        <v>0.66349999999999998</v>
      </c>
      <c r="V344" s="26">
        <v>18.88</v>
      </c>
      <c r="W344" s="29">
        <v>10.26</v>
      </c>
      <c r="X344" s="25">
        <v>74250.960000000006</v>
      </c>
      <c r="Y344" s="26">
        <v>145.85</v>
      </c>
      <c r="Z344" s="25">
        <v>117157.77</v>
      </c>
      <c r="AA344" s="30">
        <v>0.89170000000000005</v>
      </c>
      <c r="AB344" s="30">
        <v>6.5299999999999997E-2</v>
      </c>
      <c r="AC344" s="30">
        <v>4.2099999999999999E-2</v>
      </c>
      <c r="AD344" s="30">
        <v>8.0000000000000004E-4</v>
      </c>
      <c r="AE344" s="30">
        <v>0.10829999999999999</v>
      </c>
      <c r="AF344" s="25">
        <v>117.16</v>
      </c>
      <c r="AG344" s="25">
        <v>3845.93</v>
      </c>
      <c r="AH344" s="25">
        <v>524.35</v>
      </c>
      <c r="AI344" s="25">
        <v>116734.06</v>
      </c>
      <c r="AJ344" s="28">
        <v>270</v>
      </c>
      <c r="AK344" s="33">
        <v>30153</v>
      </c>
      <c r="AL344" s="33">
        <v>42719</v>
      </c>
      <c r="AM344" s="26">
        <v>65.48</v>
      </c>
      <c r="AN344" s="26">
        <v>30.9</v>
      </c>
      <c r="AO344" s="26">
        <v>37.61</v>
      </c>
      <c r="AP344" s="26">
        <v>3.6</v>
      </c>
      <c r="AQ344" s="25">
        <v>77.63</v>
      </c>
      <c r="AR344" s="27">
        <v>1.1379999999999999</v>
      </c>
      <c r="AS344" s="25">
        <v>1268.1199999999999</v>
      </c>
      <c r="AT344" s="25">
        <v>1313.26</v>
      </c>
      <c r="AU344" s="25">
        <v>4676.76</v>
      </c>
      <c r="AV344" s="25">
        <v>512.13</v>
      </c>
      <c r="AW344" s="25">
        <v>259.02999999999997</v>
      </c>
      <c r="AX344" s="25">
        <v>8029.3</v>
      </c>
      <c r="AY344" s="25">
        <v>3844.19</v>
      </c>
      <c r="AZ344" s="30">
        <v>0.48099999999999998</v>
      </c>
      <c r="BA344" s="25">
        <v>3525.89</v>
      </c>
      <c r="BB344" s="30">
        <v>0.44119999999999998</v>
      </c>
      <c r="BC344" s="25">
        <v>622.1</v>
      </c>
      <c r="BD344" s="30">
        <v>7.7799999999999994E-2</v>
      </c>
      <c r="BE344" s="25">
        <v>7992.18</v>
      </c>
      <c r="BF344" s="25">
        <v>3884.28</v>
      </c>
      <c r="BG344" s="30">
        <v>1.2454000000000001</v>
      </c>
      <c r="BH344" s="30">
        <v>0.59279999999999999</v>
      </c>
      <c r="BI344" s="30">
        <v>0.23230000000000001</v>
      </c>
      <c r="BJ344" s="30">
        <v>0.1288</v>
      </c>
      <c r="BK344" s="30">
        <v>3.2399999999999998E-2</v>
      </c>
      <c r="BL344" s="30">
        <v>1.38E-2</v>
      </c>
    </row>
    <row r="345" spans="1:64" ht="15" x14ac:dyDescent="0.25">
      <c r="A345" s="28" t="s">
        <v>608</v>
      </c>
      <c r="B345" s="28">
        <v>49890</v>
      </c>
      <c r="C345" s="28">
        <v>81</v>
      </c>
      <c r="D345" s="29">
        <v>24.49</v>
      </c>
      <c r="E345" s="29">
        <v>1983.43</v>
      </c>
      <c r="F345" s="29">
        <v>2011</v>
      </c>
      <c r="G345" s="30">
        <v>2.0999999999999999E-3</v>
      </c>
      <c r="H345" s="30">
        <v>0</v>
      </c>
      <c r="I345" s="30">
        <v>4.7999999999999996E-3</v>
      </c>
      <c r="J345" s="30">
        <v>1E-3</v>
      </c>
      <c r="K345" s="30">
        <v>2.3999999999999998E-3</v>
      </c>
      <c r="L345" s="30">
        <v>0.97350000000000003</v>
      </c>
      <c r="M345" s="30">
        <v>1.6199999999999999E-2</v>
      </c>
      <c r="N345" s="30">
        <v>0.48830000000000001</v>
      </c>
      <c r="O345" s="30">
        <v>0</v>
      </c>
      <c r="P345" s="30">
        <v>0.161</v>
      </c>
      <c r="Q345" s="29">
        <v>90.52</v>
      </c>
      <c r="R345" s="25">
        <v>51198.92</v>
      </c>
      <c r="S345" s="30">
        <v>0.13489999999999999</v>
      </c>
      <c r="T345" s="30">
        <v>0.11899999999999999</v>
      </c>
      <c r="U345" s="30">
        <v>0.746</v>
      </c>
      <c r="V345" s="26">
        <v>19.100000000000001</v>
      </c>
      <c r="W345" s="29">
        <v>13.07</v>
      </c>
      <c r="X345" s="25">
        <v>65126.7</v>
      </c>
      <c r="Y345" s="26">
        <v>143.91</v>
      </c>
      <c r="Z345" s="25">
        <v>100484.53</v>
      </c>
      <c r="AA345" s="30">
        <v>0.79069999999999996</v>
      </c>
      <c r="AB345" s="30">
        <v>0.1615</v>
      </c>
      <c r="AC345" s="30">
        <v>4.6800000000000001E-2</v>
      </c>
      <c r="AD345" s="30">
        <v>1E-3</v>
      </c>
      <c r="AE345" s="30">
        <v>0.21010000000000001</v>
      </c>
      <c r="AF345" s="25">
        <v>100.48</v>
      </c>
      <c r="AG345" s="25">
        <v>3073.95</v>
      </c>
      <c r="AH345" s="25">
        <v>433.44</v>
      </c>
      <c r="AI345" s="25">
        <v>102483.56</v>
      </c>
      <c r="AJ345" s="28">
        <v>195</v>
      </c>
      <c r="AK345" s="33">
        <v>28187</v>
      </c>
      <c r="AL345" s="33">
        <v>38063</v>
      </c>
      <c r="AM345" s="26">
        <v>41.89</v>
      </c>
      <c r="AN345" s="26">
        <v>29.97</v>
      </c>
      <c r="AO345" s="26">
        <v>30.28</v>
      </c>
      <c r="AP345" s="26">
        <v>4.3</v>
      </c>
      <c r="AQ345" s="25">
        <v>0</v>
      </c>
      <c r="AR345" s="27">
        <v>1.0206999999999999</v>
      </c>
      <c r="AS345" s="25">
        <v>1105.73</v>
      </c>
      <c r="AT345" s="25">
        <v>1449.14</v>
      </c>
      <c r="AU345" s="25">
        <v>4758.12</v>
      </c>
      <c r="AV345" s="25">
        <v>913.01</v>
      </c>
      <c r="AW345" s="25">
        <v>56.99</v>
      </c>
      <c r="AX345" s="25">
        <v>8282.99</v>
      </c>
      <c r="AY345" s="25">
        <v>4876.6899999999996</v>
      </c>
      <c r="AZ345" s="30">
        <v>0.55089999999999995</v>
      </c>
      <c r="BA345" s="25">
        <v>2975.55</v>
      </c>
      <c r="BB345" s="30">
        <v>0.33610000000000001</v>
      </c>
      <c r="BC345" s="25">
        <v>999.67</v>
      </c>
      <c r="BD345" s="30">
        <v>0.1129</v>
      </c>
      <c r="BE345" s="25">
        <v>8851.9</v>
      </c>
      <c r="BF345" s="25">
        <v>4817.51</v>
      </c>
      <c r="BG345" s="30">
        <v>2.0217000000000001</v>
      </c>
      <c r="BH345" s="30">
        <v>0.55869999999999997</v>
      </c>
      <c r="BI345" s="30">
        <v>0.26029999999999998</v>
      </c>
      <c r="BJ345" s="30">
        <v>0.1268</v>
      </c>
      <c r="BK345" s="30">
        <v>3.2899999999999999E-2</v>
      </c>
      <c r="BL345" s="30">
        <v>2.1299999999999999E-2</v>
      </c>
    </row>
    <row r="346" spans="1:64" ht="15" x14ac:dyDescent="0.25">
      <c r="A346" s="28" t="s">
        <v>609</v>
      </c>
      <c r="B346" s="28">
        <v>49627</v>
      </c>
      <c r="C346" s="28">
        <v>80</v>
      </c>
      <c r="D346" s="29">
        <v>18.170000000000002</v>
      </c>
      <c r="E346" s="29">
        <v>1453.82</v>
      </c>
      <c r="F346" s="29">
        <v>1530</v>
      </c>
      <c r="G346" s="30">
        <v>0</v>
      </c>
      <c r="H346" s="30">
        <v>0</v>
      </c>
      <c r="I346" s="30">
        <v>1.2999999999999999E-3</v>
      </c>
      <c r="J346" s="30">
        <v>5.3E-3</v>
      </c>
      <c r="K346" s="30">
        <v>8.5000000000000006E-3</v>
      </c>
      <c r="L346" s="30">
        <v>0.96489999999999998</v>
      </c>
      <c r="M346" s="30">
        <v>0.02</v>
      </c>
      <c r="N346" s="30">
        <v>0.42780000000000001</v>
      </c>
      <c r="O346" s="30">
        <v>0</v>
      </c>
      <c r="P346" s="30">
        <v>0.1341</v>
      </c>
      <c r="Q346" s="29">
        <v>70</v>
      </c>
      <c r="R346" s="25">
        <v>49890.12</v>
      </c>
      <c r="S346" s="30">
        <v>0.1512</v>
      </c>
      <c r="T346" s="30">
        <v>0.1047</v>
      </c>
      <c r="U346" s="30">
        <v>0.74419999999999997</v>
      </c>
      <c r="V346" s="26">
        <v>18.86</v>
      </c>
      <c r="W346" s="29">
        <v>7</v>
      </c>
      <c r="X346" s="25">
        <v>75828.14</v>
      </c>
      <c r="Y346" s="26">
        <v>201.09</v>
      </c>
      <c r="Z346" s="25">
        <v>66462.53</v>
      </c>
      <c r="AA346" s="30">
        <v>0.89419999999999999</v>
      </c>
      <c r="AB346" s="30">
        <v>4.5999999999999999E-2</v>
      </c>
      <c r="AC346" s="30">
        <v>5.7200000000000001E-2</v>
      </c>
      <c r="AD346" s="30">
        <v>2.5999999999999999E-3</v>
      </c>
      <c r="AE346" s="30">
        <v>0.1085</v>
      </c>
      <c r="AF346" s="25">
        <v>66.459999999999994</v>
      </c>
      <c r="AG346" s="25">
        <v>1492.68</v>
      </c>
      <c r="AH346" s="25">
        <v>226.39</v>
      </c>
      <c r="AI346" s="25">
        <v>58760.14</v>
      </c>
      <c r="AJ346" s="28">
        <v>22</v>
      </c>
      <c r="AK346" s="33">
        <v>31111</v>
      </c>
      <c r="AL346" s="33">
        <v>43042</v>
      </c>
      <c r="AM346" s="26">
        <v>29.58</v>
      </c>
      <c r="AN346" s="26">
        <v>22</v>
      </c>
      <c r="AO346" s="26">
        <v>22.11</v>
      </c>
      <c r="AP346" s="26">
        <v>5.1100000000000003</v>
      </c>
      <c r="AQ346" s="25">
        <v>0</v>
      </c>
      <c r="AR346" s="27">
        <v>0.53779999999999994</v>
      </c>
      <c r="AS346" s="25">
        <v>942.18</v>
      </c>
      <c r="AT346" s="25">
        <v>2087.15</v>
      </c>
      <c r="AU346" s="25">
        <v>4588.92</v>
      </c>
      <c r="AV346" s="25">
        <v>690.26</v>
      </c>
      <c r="AW346" s="25">
        <v>265.14</v>
      </c>
      <c r="AX346" s="25">
        <v>8573.66</v>
      </c>
      <c r="AY346" s="25">
        <v>5745.27</v>
      </c>
      <c r="AZ346" s="30">
        <v>0.64029999999999998</v>
      </c>
      <c r="BA346" s="25">
        <v>2333.2800000000002</v>
      </c>
      <c r="BB346" s="30">
        <v>0.26</v>
      </c>
      <c r="BC346" s="25">
        <v>894.14</v>
      </c>
      <c r="BD346" s="30">
        <v>9.9699999999999997E-2</v>
      </c>
      <c r="BE346" s="25">
        <v>8972.69</v>
      </c>
      <c r="BF346" s="25">
        <v>6498.36</v>
      </c>
      <c r="BG346" s="30">
        <v>3.0064000000000002</v>
      </c>
      <c r="BH346" s="30">
        <v>0.50170000000000003</v>
      </c>
      <c r="BI346" s="30">
        <v>0.214</v>
      </c>
      <c r="BJ346" s="30">
        <v>0.24210000000000001</v>
      </c>
      <c r="BK346" s="30">
        <v>3.3300000000000003E-2</v>
      </c>
      <c r="BL346" s="30">
        <v>8.8999999999999999E-3</v>
      </c>
    </row>
    <row r="347" spans="1:64" ht="15" x14ac:dyDescent="0.25">
      <c r="A347" s="28" t="s">
        <v>610</v>
      </c>
      <c r="B347" s="28">
        <v>45948</v>
      </c>
      <c r="C347" s="28">
        <v>30</v>
      </c>
      <c r="D347" s="29">
        <v>29.05</v>
      </c>
      <c r="E347" s="29">
        <v>871.57</v>
      </c>
      <c r="F347" s="29">
        <v>835</v>
      </c>
      <c r="G347" s="30">
        <v>0</v>
      </c>
      <c r="H347" s="30">
        <v>2.3999999999999998E-3</v>
      </c>
      <c r="I347" s="30">
        <v>5.9999999999999995E-4</v>
      </c>
      <c r="J347" s="30">
        <v>0</v>
      </c>
      <c r="K347" s="30">
        <v>9.4999999999999998E-3</v>
      </c>
      <c r="L347" s="30">
        <v>0.97430000000000005</v>
      </c>
      <c r="M347" s="30">
        <v>1.32E-2</v>
      </c>
      <c r="N347" s="30">
        <v>0.1331</v>
      </c>
      <c r="O347" s="30">
        <v>0</v>
      </c>
      <c r="P347" s="30">
        <v>0.1021</v>
      </c>
      <c r="Q347" s="29">
        <v>43.93</v>
      </c>
      <c r="R347" s="25">
        <v>55875.07</v>
      </c>
      <c r="S347" s="30">
        <v>0.17499999999999999</v>
      </c>
      <c r="T347" s="30">
        <v>0.13750000000000001</v>
      </c>
      <c r="U347" s="30">
        <v>0.6875</v>
      </c>
      <c r="V347" s="26">
        <v>17.600000000000001</v>
      </c>
      <c r="W347" s="29">
        <v>5</v>
      </c>
      <c r="X347" s="25">
        <v>73215.199999999997</v>
      </c>
      <c r="Y347" s="26">
        <v>174.31</v>
      </c>
      <c r="Z347" s="25">
        <v>137945.89000000001</v>
      </c>
      <c r="AA347" s="30">
        <v>0.76319999999999999</v>
      </c>
      <c r="AB347" s="30">
        <v>0.2273</v>
      </c>
      <c r="AC347" s="30">
        <v>8.8999999999999999E-3</v>
      </c>
      <c r="AD347" s="30">
        <v>5.0000000000000001E-4</v>
      </c>
      <c r="AE347" s="30">
        <v>0.23680000000000001</v>
      </c>
      <c r="AF347" s="25">
        <v>137.94999999999999</v>
      </c>
      <c r="AG347" s="25">
        <v>4115.87</v>
      </c>
      <c r="AH347" s="25">
        <v>522.38</v>
      </c>
      <c r="AI347" s="25">
        <v>153603.13</v>
      </c>
      <c r="AJ347" s="28">
        <v>427</v>
      </c>
      <c r="AK347" s="33">
        <v>36174</v>
      </c>
      <c r="AL347" s="33">
        <v>56792</v>
      </c>
      <c r="AM347" s="26">
        <v>44.87</v>
      </c>
      <c r="AN347" s="26">
        <v>26.63</v>
      </c>
      <c r="AO347" s="26">
        <v>39.99</v>
      </c>
      <c r="AP347" s="26">
        <v>4.8</v>
      </c>
      <c r="AQ347" s="25">
        <v>587.36</v>
      </c>
      <c r="AR347" s="27">
        <v>0.88749999999999996</v>
      </c>
      <c r="AS347" s="25">
        <v>1090.49</v>
      </c>
      <c r="AT347" s="25">
        <v>1739.81</v>
      </c>
      <c r="AU347" s="25">
        <v>5522.22</v>
      </c>
      <c r="AV347" s="25">
        <v>759.5</v>
      </c>
      <c r="AW347" s="25">
        <v>233.98</v>
      </c>
      <c r="AX347" s="25">
        <v>9346.01</v>
      </c>
      <c r="AY347" s="25">
        <v>4463.41</v>
      </c>
      <c r="AZ347" s="30">
        <v>0.4743</v>
      </c>
      <c r="BA347" s="25">
        <v>4545.0200000000004</v>
      </c>
      <c r="BB347" s="30">
        <v>0.48299999999999998</v>
      </c>
      <c r="BC347" s="25">
        <v>401.61</v>
      </c>
      <c r="BD347" s="30">
        <v>4.2700000000000002E-2</v>
      </c>
      <c r="BE347" s="25">
        <v>9410.0400000000009</v>
      </c>
      <c r="BF347" s="25">
        <v>2367.12</v>
      </c>
      <c r="BG347" s="30">
        <v>0.57299999999999995</v>
      </c>
      <c r="BH347" s="30">
        <v>0.57479999999999998</v>
      </c>
      <c r="BI347" s="30">
        <v>0.2324</v>
      </c>
      <c r="BJ347" s="30">
        <v>0.152</v>
      </c>
      <c r="BK347" s="30">
        <v>2.1299999999999999E-2</v>
      </c>
      <c r="BL347" s="30">
        <v>1.9599999999999999E-2</v>
      </c>
    </row>
    <row r="348" spans="1:64" ht="15" x14ac:dyDescent="0.25">
      <c r="A348" s="28" t="s">
        <v>611</v>
      </c>
      <c r="B348" s="28">
        <v>46672</v>
      </c>
      <c r="C348" s="28">
        <v>80</v>
      </c>
      <c r="D348" s="29">
        <v>9.01</v>
      </c>
      <c r="E348" s="29">
        <v>720.89</v>
      </c>
      <c r="F348" s="29">
        <v>705</v>
      </c>
      <c r="G348" s="30">
        <v>1.4E-3</v>
      </c>
      <c r="H348" s="30">
        <v>0</v>
      </c>
      <c r="I348" s="30">
        <v>0</v>
      </c>
      <c r="J348" s="30">
        <v>0</v>
      </c>
      <c r="K348" s="30">
        <v>6.3200000000000006E-2</v>
      </c>
      <c r="L348" s="30">
        <v>0.90539999999999998</v>
      </c>
      <c r="M348" s="30">
        <v>0.03</v>
      </c>
      <c r="N348" s="30">
        <v>0.53480000000000005</v>
      </c>
      <c r="O348" s="30">
        <v>0</v>
      </c>
      <c r="P348" s="30">
        <v>0.1363</v>
      </c>
      <c r="Q348" s="29">
        <v>37.619999999999997</v>
      </c>
      <c r="R348" s="25">
        <v>48131.13</v>
      </c>
      <c r="S348" s="30">
        <v>0.24560000000000001</v>
      </c>
      <c r="T348" s="30">
        <v>0.1053</v>
      </c>
      <c r="U348" s="30">
        <v>0.64910000000000001</v>
      </c>
      <c r="V348" s="26">
        <v>14.99</v>
      </c>
      <c r="W348" s="29">
        <v>6.08</v>
      </c>
      <c r="X348" s="25">
        <v>66737.72</v>
      </c>
      <c r="Y348" s="26">
        <v>113.8</v>
      </c>
      <c r="Z348" s="25">
        <v>85101.14</v>
      </c>
      <c r="AA348" s="30">
        <v>0.90639999999999998</v>
      </c>
      <c r="AB348" s="30">
        <v>6.3399999999999998E-2</v>
      </c>
      <c r="AC348" s="30">
        <v>2.9499999999999998E-2</v>
      </c>
      <c r="AD348" s="30">
        <v>6.9999999999999999E-4</v>
      </c>
      <c r="AE348" s="30">
        <v>9.5000000000000001E-2</v>
      </c>
      <c r="AF348" s="25">
        <v>85.1</v>
      </c>
      <c r="AG348" s="25">
        <v>1900.51</v>
      </c>
      <c r="AH348" s="25">
        <v>291.45</v>
      </c>
      <c r="AI348" s="25">
        <v>72587.72</v>
      </c>
      <c r="AJ348" s="28">
        <v>51</v>
      </c>
      <c r="AK348" s="33">
        <v>24539</v>
      </c>
      <c r="AL348" s="33">
        <v>33537</v>
      </c>
      <c r="AM348" s="26">
        <v>28.98</v>
      </c>
      <c r="AN348" s="26">
        <v>22.09</v>
      </c>
      <c r="AO348" s="26">
        <v>22.57</v>
      </c>
      <c r="AP348" s="26">
        <v>4.8</v>
      </c>
      <c r="AQ348" s="25">
        <v>1296.77</v>
      </c>
      <c r="AR348" s="27">
        <v>2.0272000000000001</v>
      </c>
      <c r="AS348" s="25">
        <v>1222.23</v>
      </c>
      <c r="AT348" s="25">
        <v>2275.13</v>
      </c>
      <c r="AU348" s="25">
        <v>5341.4</v>
      </c>
      <c r="AV348" s="25">
        <v>1450.14</v>
      </c>
      <c r="AW348" s="25">
        <v>193.48</v>
      </c>
      <c r="AX348" s="25">
        <v>10482.379999999999</v>
      </c>
      <c r="AY348" s="25">
        <v>5674.57</v>
      </c>
      <c r="AZ348" s="30">
        <v>0.5413</v>
      </c>
      <c r="BA348" s="25">
        <v>3723.44</v>
      </c>
      <c r="BB348" s="30">
        <v>0.35520000000000002</v>
      </c>
      <c r="BC348" s="25">
        <v>1084.71</v>
      </c>
      <c r="BD348" s="30">
        <v>0.10349999999999999</v>
      </c>
      <c r="BE348" s="25">
        <v>10482.709999999999</v>
      </c>
      <c r="BF348" s="25">
        <v>5623.07</v>
      </c>
      <c r="BG348" s="30">
        <v>2.8666</v>
      </c>
      <c r="BH348" s="30">
        <v>0.56299999999999994</v>
      </c>
      <c r="BI348" s="30">
        <v>0.20730000000000001</v>
      </c>
      <c r="BJ348" s="30">
        <v>0.1694</v>
      </c>
      <c r="BK348" s="30">
        <v>3.0099999999999998E-2</v>
      </c>
      <c r="BL348" s="30">
        <v>3.0300000000000001E-2</v>
      </c>
    </row>
    <row r="349" spans="1:64" ht="15" x14ac:dyDescent="0.25">
      <c r="A349" s="28" t="s">
        <v>612</v>
      </c>
      <c r="B349" s="28">
        <v>50039</v>
      </c>
      <c r="C349" s="28">
        <v>3</v>
      </c>
      <c r="D349" s="29">
        <v>246.8</v>
      </c>
      <c r="E349" s="29">
        <v>740.4</v>
      </c>
      <c r="F349" s="29">
        <v>907</v>
      </c>
      <c r="G349" s="30">
        <v>1.1000000000000001E-3</v>
      </c>
      <c r="H349" s="30">
        <v>0</v>
      </c>
      <c r="I349" s="30">
        <v>5.0000000000000001E-4</v>
      </c>
      <c r="J349" s="30">
        <v>0</v>
      </c>
      <c r="K349" s="30">
        <v>6.1999999999999998E-3</v>
      </c>
      <c r="L349" s="30">
        <v>0.98219999999999996</v>
      </c>
      <c r="M349" s="30">
        <v>0.01</v>
      </c>
      <c r="N349" s="30">
        <v>0.2712</v>
      </c>
      <c r="O349" s="30">
        <v>0</v>
      </c>
      <c r="P349" s="30">
        <v>0.11509999999999999</v>
      </c>
      <c r="Q349" s="29">
        <v>44.01</v>
      </c>
      <c r="R349" s="25">
        <v>61413.57</v>
      </c>
      <c r="S349" s="30">
        <v>0.22950000000000001</v>
      </c>
      <c r="T349" s="30">
        <v>0.24590000000000001</v>
      </c>
      <c r="U349" s="30">
        <v>0.52459999999999996</v>
      </c>
      <c r="V349" s="26">
        <v>17.84</v>
      </c>
      <c r="W349" s="29">
        <v>19.27</v>
      </c>
      <c r="X349" s="25">
        <v>27584.799999999999</v>
      </c>
      <c r="Y349" s="26">
        <v>37.14</v>
      </c>
      <c r="Z349" s="25">
        <v>119551.35</v>
      </c>
      <c r="AA349" s="30">
        <v>0.70889999999999997</v>
      </c>
      <c r="AB349" s="30">
        <v>0.26740000000000003</v>
      </c>
      <c r="AC349" s="30">
        <v>2.3E-2</v>
      </c>
      <c r="AD349" s="30">
        <v>6.9999999999999999E-4</v>
      </c>
      <c r="AE349" s="30">
        <v>0.29120000000000001</v>
      </c>
      <c r="AF349" s="25">
        <v>119.55</v>
      </c>
      <c r="AG349" s="25">
        <v>3838.96</v>
      </c>
      <c r="AH349" s="25">
        <v>520.36</v>
      </c>
      <c r="AI349" s="25">
        <v>116535.93</v>
      </c>
      <c r="AJ349" s="28">
        <v>269</v>
      </c>
      <c r="AK349" s="33">
        <v>31984</v>
      </c>
      <c r="AL349" s="33">
        <v>42614</v>
      </c>
      <c r="AM349" s="26">
        <v>68.5</v>
      </c>
      <c r="AN349" s="26">
        <v>29.53</v>
      </c>
      <c r="AO349" s="26">
        <v>35.72</v>
      </c>
      <c r="AP349" s="26">
        <v>5</v>
      </c>
      <c r="AQ349" s="25">
        <v>0</v>
      </c>
      <c r="AR349" s="27">
        <v>0.82950000000000002</v>
      </c>
      <c r="AS349" s="25">
        <v>1139.53</v>
      </c>
      <c r="AT349" s="25">
        <v>1585.73</v>
      </c>
      <c r="AU349" s="25">
        <v>6490.68</v>
      </c>
      <c r="AV349" s="25">
        <v>1155.83</v>
      </c>
      <c r="AW349" s="25">
        <v>84.77</v>
      </c>
      <c r="AX349" s="25">
        <v>10456.540000000001</v>
      </c>
      <c r="AY349" s="25">
        <v>4397.3100000000004</v>
      </c>
      <c r="AZ349" s="30">
        <v>0.48899999999999999</v>
      </c>
      <c r="BA349" s="25">
        <v>4095.6</v>
      </c>
      <c r="BB349" s="30">
        <v>0.45550000000000002</v>
      </c>
      <c r="BC349" s="25">
        <v>499.43</v>
      </c>
      <c r="BD349" s="30">
        <v>5.5500000000000001E-2</v>
      </c>
      <c r="BE349" s="25">
        <v>8992.34</v>
      </c>
      <c r="BF349" s="25">
        <v>4524.5200000000004</v>
      </c>
      <c r="BG349" s="30">
        <v>1.6758999999999999</v>
      </c>
      <c r="BH349" s="30">
        <v>0.58979999999999999</v>
      </c>
      <c r="BI349" s="30">
        <v>0.2409</v>
      </c>
      <c r="BJ349" s="30">
        <v>0.13189999999999999</v>
      </c>
      <c r="BK349" s="30">
        <v>0.02</v>
      </c>
      <c r="BL349" s="30">
        <v>1.7500000000000002E-2</v>
      </c>
    </row>
    <row r="350" spans="1:64" ht="15" x14ac:dyDescent="0.25">
      <c r="A350" s="28" t="s">
        <v>613</v>
      </c>
      <c r="B350" s="28">
        <v>50740</v>
      </c>
      <c r="C350" s="28">
        <v>127</v>
      </c>
      <c r="D350" s="29">
        <v>7.78</v>
      </c>
      <c r="E350" s="29">
        <v>988.46</v>
      </c>
      <c r="F350" s="29">
        <v>922</v>
      </c>
      <c r="G350" s="30">
        <v>1E-3</v>
      </c>
      <c r="H350" s="30">
        <v>0</v>
      </c>
      <c r="I350" s="30">
        <v>2.2000000000000001E-3</v>
      </c>
      <c r="J350" s="30">
        <v>0</v>
      </c>
      <c r="K350" s="30">
        <v>7.4000000000000003E-3</v>
      </c>
      <c r="L350" s="30">
        <v>0.9859</v>
      </c>
      <c r="M350" s="30">
        <v>3.5000000000000001E-3</v>
      </c>
      <c r="N350" s="30">
        <v>0.28310000000000002</v>
      </c>
      <c r="O350" s="30">
        <v>0</v>
      </c>
      <c r="P350" s="30">
        <v>0.1351</v>
      </c>
      <c r="Q350" s="29">
        <v>46.77</v>
      </c>
      <c r="R350" s="25">
        <v>50296.23</v>
      </c>
      <c r="S350" s="30">
        <v>5.8799999999999998E-2</v>
      </c>
      <c r="T350" s="30">
        <v>0.26469999999999999</v>
      </c>
      <c r="U350" s="30">
        <v>0.67649999999999999</v>
      </c>
      <c r="V350" s="26">
        <v>17.02</v>
      </c>
      <c r="W350" s="29">
        <v>4.25</v>
      </c>
      <c r="X350" s="25">
        <v>77534.94</v>
      </c>
      <c r="Y350" s="26">
        <v>225.38</v>
      </c>
      <c r="Z350" s="25">
        <v>114555.33</v>
      </c>
      <c r="AA350" s="30">
        <v>0.92430000000000001</v>
      </c>
      <c r="AB350" s="30">
        <v>2.93E-2</v>
      </c>
      <c r="AC350" s="30">
        <v>4.5699999999999998E-2</v>
      </c>
      <c r="AD350" s="30">
        <v>6.9999999999999999E-4</v>
      </c>
      <c r="AE350" s="30">
        <v>7.5800000000000006E-2</v>
      </c>
      <c r="AF350" s="25">
        <v>114.56</v>
      </c>
      <c r="AG350" s="25">
        <v>2574.9299999999998</v>
      </c>
      <c r="AH350" s="25">
        <v>399.45</v>
      </c>
      <c r="AI350" s="25">
        <v>109563.18</v>
      </c>
      <c r="AJ350" s="28">
        <v>231</v>
      </c>
      <c r="AK350" s="33">
        <v>30890</v>
      </c>
      <c r="AL350" s="33">
        <v>45406</v>
      </c>
      <c r="AM350" s="26">
        <v>38.5</v>
      </c>
      <c r="AN350" s="26">
        <v>21.6</v>
      </c>
      <c r="AO350" s="26">
        <v>24.83</v>
      </c>
      <c r="AP350" s="26">
        <v>5</v>
      </c>
      <c r="AQ350" s="25">
        <v>1180.96</v>
      </c>
      <c r="AR350" s="27">
        <v>1.1398999999999999</v>
      </c>
      <c r="AS350" s="25">
        <v>1034.51</v>
      </c>
      <c r="AT350" s="25">
        <v>2053.5500000000002</v>
      </c>
      <c r="AU350" s="25">
        <v>5003.8</v>
      </c>
      <c r="AV350" s="25">
        <v>1038.79</v>
      </c>
      <c r="AW350" s="25">
        <v>235.87</v>
      </c>
      <c r="AX350" s="25">
        <v>9366.51</v>
      </c>
      <c r="AY350" s="25">
        <v>4594.54</v>
      </c>
      <c r="AZ350" s="30">
        <v>0.4864</v>
      </c>
      <c r="BA350" s="25">
        <v>4366.47</v>
      </c>
      <c r="BB350" s="30">
        <v>0.46229999999999999</v>
      </c>
      <c r="BC350" s="25">
        <v>484.08</v>
      </c>
      <c r="BD350" s="30">
        <v>5.1299999999999998E-2</v>
      </c>
      <c r="BE350" s="25">
        <v>9445.1</v>
      </c>
      <c r="BF350" s="25">
        <v>3836.42</v>
      </c>
      <c r="BG350" s="30">
        <v>1.0603</v>
      </c>
      <c r="BH350" s="30">
        <v>0.50229999999999997</v>
      </c>
      <c r="BI350" s="30">
        <v>0.2049</v>
      </c>
      <c r="BJ350" s="30">
        <v>0.24030000000000001</v>
      </c>
      <c r="BK350" s="30">
        <v>4.1200000000000001E-2</v>
      </c>
      <c r="BL350" s="30">
        <v>1.12E-2</v>
      </c>
    </row>
    <row r="351" spans="1:64" ht="15" x14ac:dyDescent="0.25">
      <c r="A351" s="28" t="s">
        <v>614</v>
      </c>
      <c r="B351" s="28">
        <v>139303</v>
      </c>
      <c r="C351" s="28">
        <v>18</v>
      </c>
      <c r="D351" s="29">
        <v>127.55</v>
      </c>
      <c r="E351" s="29">
        <v>2295.8200000000002</v>
      </c>
      <c r="F351" s="29">
        <v>2232</v>
      </c>
      <c r="G351" s="30">
        <v>1.35E-2</v>
      </c>
      <c r="H351" s="30">
        <v>0</v>
      </c>
      <c r="I351" s="30">
        <v>3.7400000000000003E-2</v>
      </c>
      <c r="J351" s="30">
        <v>1.2999999999999999E-3</v>
      </c>
      <c r="K351" s="30">
        <v>4.2799999999999998E-2</v>
      </c>
      <c r="L351" s="30">
        <v>0.87329999999999997</v>
      </c>
      <c r="M351" s="30">
        <v>3.1699999999999999E-2</v>
      </c>
      <c r="N351" s="30">
        <v>0.25219999999999998</v>
      </c>
      <c r="O351" s="30">
        <v>2.7300000000000001E-2</v>
      </c>
      <c r="P351" s="30">
        <v>0.10390000000000001</v>
      </c>
      <c r="Q351" s="29">
        <v>93.67</v>
      </c>
      <c r="R351" s="25">
        <v>54489.43</v>
      </c>
      <c r="S351" s="30">
        <v>0.29049999999999998</v>
      </c>
      <c r="T351" s="30">
        <v>0.22969999999999999</v>
      </c>
      <c r="U351" s="30">
        <v>0.47970000000000002</v>
      </c>
      <c r="V351" s="26">
        <v>19.809999999999999</v>
      </c>
      <c r="W351" s="29">
        <v>15.2</v>
      </c>
      <c r="X351" s="25">
        <v>78871.38</v>
      </c>
      <c r="Y351" s="26">
        <v>145.56</v>
      </c>
      <c r="Z351" s="25">
        <v>145394.98000000001</v>
      </c>
      <c r="AA351" s="30">
        <v>0.57430000000000003</v>
      </c>
      <c r="AB351" s="30">
        <v>0.27010000000000001</v>
      </c>
      <c r="AC351" s="30">
        <v>0.15490000000000001</v>
      </c>
      <c r="AD351" s="30">
        <v>5.9999999999999995E-4</v>
      </c>
      <c r="AE351" s="30">
        <v>0.42570000000000002</v>
      </c>
      <c r="AF351" s="25">
        <v>145.38999999999999</v>
      </c>
      <c r="AG351" s="25">
        <v>4696</v>
      </c>
      <c r="AH351" s="25">
        <v>484.34</v>
      </c>
      <c r="AI351" s="25">
        <v>158337.48000000001</v>
      </c>
      <c r="AJ351" s="28">
        <v>442</v>
      </c>
      <c r="AK351" s="33">
        <v>39909</v>
      </c>
      <c r="AL351" s="33">
        <v>51970</v>
      </c>
      <c r="AM351" s="26">
        <v>34.159999999999997</v>
      </c>
      <c r="AN351" s="26">
        <v>32.04</v>
      </c>
      <c r="AO351" s="26">
        <v>31.76</v>
      </c>
      <c r="AP351" s="26">
        <v>5.16</v>
      </c>
      <c r="AQ351" s="25">
        <v>0</v>
      </c>
      <c r="AR351" s="27">
        <v>0.66239999999999999</v>
      </c>
      <c r="AS351" s="25">
        <v>1136.05</v>
      </c>
      <c r="AT351" s="25">
        <v>1748.24</v>
      </c>
      <c r="AU351" s="25">
        <v>4842.53</v>
      </c>
      <c r="AV351" s="25">
        <v>693.95</v>
      </c>
      <c r="AW351" s="25">
        <v>356.65</v>
      </c>
      <c r="AX351" s="25">
        <v>8777.41</v>
      </c>
      <c r="AY351" s="25">
        <v>3015.08</v>
      </c>
      <c r="AZ351" s="30">
        <v>0.36159999999999998</v>
      </c>
      <c r="BA351" s="25">
        <v>4836.09</v>
      </c>
      <c r="BB351" s="30">
        <v>0.57999999999999996</v>
      </c>
      <c r="BC351" s="25">
        <v>486.66</v>
      </c>
      <c r="BD351" s="30">
        <v>5.8400000000000001E-2</v>
      </c>
      <c r="BE351" s="25">
        <v>8337.83</v>
      </c>
      <c r="BF351" s="25">
        <v>2183.65</v>
      </c>
      <c r="BG351" s="30">
        <v>0.5958</v>
      </c>
      <c r="BH351" s="30">
        <v>0.55369999999999997</v>
      </c>
      <c r="BI351" s="30">
        <v>0.182</v>
      </c>
      <c r="BJ351" s="30">
        <v>0.2084</v>
      </c>
      <c r="BK351" s="30">
        <v>3.7499999999999999E-2</v>
      </c>
      <c r="BL351" s="30">
        <v>1.8499999999999999E-2</v>
      </c>
    </row>
    <row r="352" spans="1:64" ht="15" x14ac:dyDescent="0.25">
      <c r="A352" s="28" t="s">
        <v>615</v>
      </c>
      <c r="B352" s="28">
        <v>47712</v>
      </c>
      <c r="C352" s="28">
        <v>63</v>
      </c>
      <c r="D352" s="29">
        <v>10.61</v>
      </c>
      <c r="E352" s="29">
        <v>668.38</v>
      </c>
      <c r="F352" s="29">
        <v>660</v>
      </c>
      <c r="G352" s="30">
        <v>1.5E-3</v>
      </c>
      <c r="H352" s="30">
        <v>0</v>
      </c>
      <c r="I352" s="30">
        <v>1.4E-3</v>
      </c>
      <c r="J352" s="30">
        <v>1.5E-3</v>
      </c>
      <c r="K352" s="30">
        <v>1.84E-2</v>
      </c>
      <c r="L352" s="30">
        <v>0.96709999999999996</v>
      </c>
      <c r="M352" s="30">
        <v>1.01E-2</v>
      </c>
      <c r="N352" s="30">
        <v>0.26669999999999999</v>
      </c>
      <c r="O352" s="30">
        <v>0</v>
      </c>
      <c r="P352" s="30">
        <v>0.1148</v>
      </c>
      <c r="Q352" s="29">
        <v>36</v>
      </c>
      <c r="R352" s="25">
        <v>47925.71</v>
      </c>
      <c r="S352" s="30">
        <v>0.56859999999999999</v>
      </c>
      <c r="T352" s="30">
        <v>0.1176</v>
      </c>
      <c r="U352" s="30">
        <v>0.31369999999999998</v>
      </c>
      <c r="V352" s="26">
        <v>14.97</v>
      </c>
      <c r="W352" s="29">
        <v>7</v>
      </c>
      <c r="X352" s="25">
        <v>56088</v>
      </c>
      <c r="Y352" s="26">
        <v>91.21</v>
      </c>
      <c r="Z352" s="25">
        <v>129586.61</v>
      </c>
      <c r="AA352" s="30">
        <v>0.86839999999999995</v>
      </c>
      <c r="AB352" s="30">
        <v>0.1077</v>
      </c>
      <c r="AC352" s="30">
        <v>2.2499999999999999E-2</v>
      </c>
      <c r="AD352" s="30">
        <v>1.4E-3</v>
      </c>
      <c r="AE352" s="30">
        <v>0.1321</v>
      </c>
      <c r="AF352" s="25">
        <v>129.59</v>
      </c>
      <c r="AG352" s="25">
        <v>3749.89</v>
      </c>
      <c r="AH352" s="25">
        <v>461.74</v>
      </c>
      <c r="AI352" s="25">
        <v>136907.37</v>
      </c>
      <c r="AJ352" s="28">
        <v>376</v>
      </c>
      <c r="AK352" s="33">
        <v>33365</v>
      </c>
      <c r="AL352" s="33">
        <v>47338</v>
      </c>
      <c r="AM352" s="26">
        <v>37.950000000000003</v>
      </c>
      <c r="AN352" s="26">
        <v>28.7</v>
      </c>
      <c r="AO352" s="26">
        <v>28.73</v>
      </c>
      <c r="AP352" s="26">
        <v>4.5</v>
      </c>
      <c r="AQ352" s="25">
        <v>1235.1400000000001</v>
      </c>
      <c r="AR352" s="27">
        <v>1.2694000000000001</v>
      </c>
      <c r="AS352" s="25">
        <v>1271.3499999999999</v>
      </c>
      <c r="AT352" s="25">
        <v>1650.71</v>
      </c>
      <c r="AU352" s="25">
        <v>5224.3900000000003</v>
      </c>
      <c r="AV352" s="25">
        <v>1065.95</v>
      </c>
      <c r="AW352" s="25">
        <v>140.62</v>
      </c>
      <c r="AX352" s="25">
        <v>9353.0300000000007</v>
      </c>
      <c r="AY352" s="25">
        <v>3862.8</v>
      </c>
      <c r="AZ352" s="30">
        <v>0.40289999999999998</v>
      </c>
      <c r="BA352" s="25">
        <v>4970.3</v>
      </c>
      <c r="BB352" s="30">
        <v>0.51839999999999997</v>
      </c>
      <c r="BC352" s="25">
        <v>755.14</v>
      </c>
      <c r="BD352" s="30">
        <v>7.8799999999999995E-2</v>
      </c>
      <c r="BE352" s="25">
        <v>9588.24</v>
      </c>
      <c r="BF352" s="25">
        <v>3103.08</v>
      </c>
      <c r="BG352" s="30">
        <v>0.75009999999999999</v>
      </c>
      <c r="BH352" s="30">
        <v>0.59030000000000005</v>
      </c>
      <c r="BI352" s="30">
        <v>0.1827</v>
      </c>
      <c r="BJ352" s="30">
        <v>0.16120000000000001</v>
      </c>
      <c r="BK352" s="30">
        <v>4.7600000000000003E-2</v>
      </c>
      <c r="BL352" s="30">
        <v>1.8200000000000001E-2</v>
      </c>
    </row>
    <row r="353" spans="1:64" ht="15" x14ac:dyDescent="0.25">
      <c r="A353" s="28" t="s">
        <v>616</v>
      </c>
      <c r="B353" s="28">
        <v>45526</v>
      </c>
      <c r="C353" s="28">
        <v>46</v>
      </c>
      <c r="D353" s="29">
        <v>23.82</v>
      </c>
      <c r="E353" s="29">
        <v>1095.81</v>
      </c>
      <c r="F353" s="29">
        <v>1064</v>
      </c>
      <c r="G353" s="30">
        <v>1.2699999999999999E-2</v>
      </c>
      <c r="H353" s="30">
        <v>0</v>
      </c>
      <c r="I353" s="30">
        <v>3.2000000000000002E-3</v>
      </c>
      <c r="J353" s="30">
        <v>0</v>
      </c>
      <c r="K353" s="30">
        <v>2.06E-2</v>
      </c>
      <c r="L353" s="30">
        <v>0.95189999999999997</v>
      </c>
      <c r="M353" s="30">
        <v>1.1599999999999999E-2</v>
      </c>
      <c r="N353" s="30">
        <v>0.55359999999999998</v>
      </c>
      <c r="O353" s="30">
        <v>0</v>
      </c>
      <c r="P353" s="30">
        <v>0.1298</v>
      </c>
      <c r="Q353" s="29">
        <v>52.52</v>
      </c>
      <c r="R353" s="25">
        <v>44056.62</v>
      </c>
      <c r="S353" s="30">
        <v>0.32940000000000003</v>
      </c>
      <c r="T353" s="30">
        <v>0.15290000000000001</v>
      </c>
      <c r="U353" s="30">
        <v>0.51759999999999995</v>
      </c>
      <c r="V353" s="26">
        <v>17.38</v>
      </c>
      <c r="W353" s="29">
        <v>8</v>
      </c>
      <c r="X353" s="25">
        <v>65229.25</v>
      </c>
      <c r="Y353" s="26">
        <v>133.75</v>
      </c>
      <c r="Z353" s="25">
        <v>81997.440000000002</v>
      </c>
      <c r="AA353" s="30">
        <v>0.77349999999999997</v>
      </c>
      <c r="AB353" s="30">
        <v>0.20680000000000001</v>
      </c>
      <c r="AC353" s="30">
        <v>1.7999999999999999E-2</v>
      </c>
      <c r="AD353" s="30">
        <v>1.6999999999999999E-3</v>
      </c>
      <c r="AE353" s="30">
        <v>0.2281</v>
      </c>
      <c r="AF353" s="25">
        <v>82</v>
      </c>
      <c r="AG353" s="25">
        <v>1969.79</v>
      </c>
      <c r="AH353" s="25">
        <v>314.45</v>
      </c>
      <c r="AI353" s="25">
        <v>83364.800000000003</v>
      </c>
      <c r="AJ353" s="28">
        <v>85</v>
      </c>
      <c r="AK353" s="33">
        <v>24697</v>
      </c>
      <c r="AL353" s="33">
        <v>33763</v>
      </c>
      <c r="AM353" s="26">
        <v>56.05</v>
      </c>
      <c r="AN353" s="26">
        <v>22.02</v>
      </c>
      <c r="AO353" s="26">
        <v>28.46</v>
      </c>
      <c r="AP353" s="26">
        <v>4</v>
      </c>
      <c r="AQ353" s="25">
        <v>571.38</v>
      </c>
      <c r="AR353" s="27">
        <v>1.2362</v>
      </c>
      <c r="AS353" s="25">
        <v>1262.52</v>
      </c>
      <c r="AT353" s="25">
        <v>1746.35</v>
      </c>
      <c r="AU353" s="25">
        <v>4738.96</v>
      </c>
      <c r="AV353" s="25">
        <v>819.56</v>
      </c>
      <c r="AW353" s="25">
        <v>174.25</v>
      </c>
      <c r="AX353" s="25">
        <v>8741.6299999999992</v>
      </c>
      <c r="AY353" s="25">
        <v>5236.47</v>
      </c>
      <c r="AZ353" s="30">
        <v>0.60429999999999995</v>
      </c>
      <c r="BA353" s="25">
        <v>2678.82</v>
      </c>
      <c r="BB353" s="30">
        <v>0.30909999999999999</v>
      </c>
      <c r="BC353" s="25">
        <v>750.25</v>
      </c>
      <c r="BD353" s="30">
        <v>8.6599999999999996E-2</v>
      </c>
      <c r="BE353" s="25">
        <v>8665.5499999999993</v>
      </c>
      <c r="BF353" s="25">
        <v>4406.29</v>
      </c>
      <c r="BG353" s="30">
        <v>2.4876</v>
      </c>
      <c r="BH353" s="30">
        <v>0.55389999999999995</v>
      </c>
      <c r="BI353" s="30">
        <v>0.1893</v>
      </c>
      <c r="BJ353" s="30">
        <v>0.18779999999999999</v>
      </c>
      <c r="BK353" s="30">
        <v>5.28E-2</v>
      </c>
      <c r="BL353" s="30">
        <v>1.61E-2</v>
      </c>
    </row>
    <row r="354" spans="1:64" ht="15" x14ac:dyDescent="0.25">
      <c r="A354" s="28" t="s">
        <v>617</v>
      </c>
      <c r="B354" s="28">
        <v>48777</v>
      </c>
      <c r="C354" s="28">
        <v>387</v>
      </c>
      <c r="D354" s="29">
        <v>5.78</v>
      </c>
      <c r="E354" s="29">
        <v>2235.9499999999998</v>
      </c>
      <c r="F354" s="29">
        <v>2092</v>
      </c>
      <c r="G354" s="30">
        <v>1.1000000000000001E-3</v>
      </c>
      <c r="H354" s="30">
        <v>0</v>
      </c>
      <c r="I354" s="30">
        <v>3.7600000000000001E-2</v>
      </c>
      <c r="J354" s="30">
        <v>2.3999999999999998E-3</v>
      </c>
      <c r="K354" s="30">
        <v>2.3999999999999998E-3</v>
      </c>
      <c r="L354" s="30">
        <v>0.89100000000000001</v>
      </c>
      <c r="M354" s="30">
        <v>6.5500000000000003E-2</v>
      </c>
      <c r="N354" s="30">
        <v>0.58650000000000002</v>
      </c>
      <c r="O354" s="30">
        <v>0</v>
      </c>
      <c r="P354" s="30">
        <v>0.12720000000000001</v>
      </c>
      <c r="Q354" s="29">
        <v>100.54</v>
      </c>
      <c r="R354" s="25">
        <v>46329.62</v>
      </c>
      <c r="S354" s="30">
        <v>0.17330000000000001</v>
      </c>
      <c r="T354" s="30">
        <v>0.16</v>
      </c>
      <c r="U354" s="30">
        <v>0.66669999999999996</v>
      </c>
      <c r="V354" s="26">
        <v>16.53</v>
      </c>
      <c r="W354" s="29">
        <v>15.69</v>
      </c>
      <c r="X354" s="25">
        <v>65784.45</v>
      </c>
      <c r="Y354" s="26">
        <v>142.51</v>
      </c>
      <c r="Z354" s="25">
        <v>92116.49</v>
      </c>
      <c r="AA354" s="30">
        <v>0.81169999999999998</v>
      </c>
      <c r="AB354" s="30">
        <v>8.9099999999999999E-2</v>
      </c>
      <c r="AC354" s="30">
        <v>9.8100000000000007E-2</v>
      </c>
      <c r="AD354" s="30">
        <v>1.1999999999999999E-3</v>
      </c>
      <c r="AE354" s="30">
        <v>0.1883</v>
      </c>
      <c r="AF354" s="25">
        <v>92.12</v>
      </c>
      <c r="AG354" s="25">
        <v>1985.18</v>
      </c>
      <c r="AH354" s="25">
        <v>311.74</v>
      </c>
      <c r="AI354" s="25">
        <v>83095.91</v>
      </c>
      <c r="AJ354" s="28">
        <v>84</v>
      </c>
      <c r="AK354" s="33">
        <v>25111</v>
      </c>
      <c r="AL354" s="33">
        <v>34867</v>
      </c>
      <c r="AM354" s="26">
        <v>32.5</v>
      </c>
      <c r="AN354" s="26">
        <v>20</v>
      </c>
      <c r="AO354" s="26">
        <v>23.48</v>
      </c>
      <c r="AP354" s="26">
        <v>4.3</v>
      </c>
      <c r="AQ354" s="25">
        <v>0</v>
      </c>
      <c r="AR354" s="27">
        <v>0.8276</v>
      </c>
      <c r="AS354" s="25">
        <v>1336.21</v>
      </c>
      <c r="AT354" s="25">
        <v>2254.25</v>
      </c>
      <c r="AU354" s="25">
        <v>5675.41</v>
      </c>
      <c r="AV354" s="25">
        <v>549.92999999999995</v>
      </c>
      <c r="AW354" s="25">
        <v>209.63</v>
      </c>
      <c r="AX354" s="25">
        <v>10025.42</v>
      </c>
      <c r="AY354" s="25">
        <v>6830.38</v>
      </c>
      <c r="AZ354" s="30">
        <v>0.65629999999999999</v>
      </c>
      <c r="BA354" s="25">
        <v>2142.77</v>
      </c>
      <c r="BB354" s="30">
        <v>0.2059</v>
      </c>
      <c r="BC354" s="25">
        <v>1433.88</v>
      </c>
      <c r="BD354" s="30">
        <v>0.13780000000000001</v>
      </c>
      <c r="BE354" s="25">
        <v>10407.040000000001</v>
      </c>
      <c r="BF354" s="25">
        <v>6081.2</v>
      </c>
      <c r="BG354" s="30">
        <v>3.2681</v>
      </c>
      <c r="BH354" s="30">
        <v>0.51559999999999995</v>
      </c>
      <c r="BI354" s="30">
        <v>0.2397</v>
      </c>
      <c r="BJ354" s="30">
        <v>0.15970000000000001</v>
      </c>
      <c r="BK354" s="30">
        <v>6.5299999999999997E-2</v>
      </c>
      <c r="BL354" s="30">
        <v>1.9599999999999999E-2</v>
      </c>
    </row>
    <row r="355" spans="1:64" ht="15" x14ac:dyDescent="0.25">
      <c r="A355" s="28" t="s">
        <v>618</v>
      </c>
      <c r="B355" s="28">
        <v>45534</v>
      </c>
      <c r="C355" s="28">
        <v>77</v>
      </c>
      <c r="D355" s="29">
        <v>17.16</v>
      </c>
      <c r="E355" s="29">
        <v>1321.14</v>
      </c>
      <c r="F355" s="29">
        <v>1319</v>
      </c>
      <c r="G355" s="30">
        <v>1.5E-3</v>
      </c>
      <c r="H355" s="30">
        <v>8.0000000000000004E-4</v>
      </c>
      <c r="I355" s="30">
        <v>5.7999999999999996E-3</v>
      </c>
      <c r="J355" s="30">
        <v>2.9999999999999997E-4</v>
      </c>
      <c r="K355" s="30">
        <v>2.9700000000000001E-2</v>
      </c>
      <c r="L355" s="30">
        <v>0.93969999999999998</v>
      </c>
      <c r="M355" s="30">
        <v>2.2200000000000001E-2</v>
      </c>
      <c r="N355" s="30">
        <v>0.46250000000000002</v>
      </c>
      <c r="O355" s="30">
        <v>0</v>
      </c>
      <c r="P355" s="30">
        <v>0.1711</v>
      </c>
      <c r="Q355" s="29">
        <v>57.4</v>
      </c>
      <c r="R355" s="25">
        <v>46000.29</v>
      </c>
      <c r="S355" s="30">
        <v>0.27</v>
      </c>
      <c r="T355" s="30">
        <v>0.17</v>
      </c>
      <c r="U355" s="30">
        <v>0.56000000000000005</v>
      </c>
      <c r="V355" s="26">
        <v>16.829999999999998</v>
      </c>
      <c r="W355" s="29">
        <v>11.25</v>
      </c>
      <c r="X355" s="25">
        <v>62548.62</v>
      </c>
      <c r="Y355" s="26">
        <v>115.1</v>
      </c>
      <c r="Z355" s="25">
        <v>116055.82</v>
      </c>
      <c r="AA355" s="30">
        <v>0.83909999999999996</v>
      </c>
      <c r="AB355" s="30">
        <v>0.1235</v>
      </c>
      <c r="AC355" s="30">
        <v>3.56E-2</v>
      </c>
      <c r="AD355" s="30">
        <v>1.8E-3</v>
      </c>
      <c r="AE355" s="30">
        <v>0.16139999999999999</v>
      </c>
      <c r="AF355" s="25">
        <v>116.06</v>
      </c>
      <c r="AG355" s="25">
        <v>2685.28</v>
      </c>
      <c r="AH355" s="25">
        <v>369.58</v>
      </c>
      <c r="AI355" s="25">
        <v>116139.82</v>
      </c>
      <c r="AJ355" s="28">
        <v>268</v>
      </c>
      <c r="AK355" s="33">
        <v>29565</v>
      </c>
      <c r="AL355" s="33">
        <v>40608</v>
      </c>
      <c r="AM355" s="26">
        <v>42.8</v>
      </c>
      <c r="AN355" s="26">
        <v>22.22</v>
      </c>
      <c r="AO355" s="26">
        <v>23.45</v>
      </c>
      <c r="AP355" s="26">
        <v>4</v>
      </c>
      <c r="AQ355" s="25">
        <v>711.2</v>
      </c>
      <c r="AR355" s="27">
        <v>1.2364999999999999</v>
      </c>
      <c r="AS355" s="25">
        <v>1097.01</v>
      </c>
      <c r="AT355" s="25">
        <v>1785.4</v>
      </c>
      <c r="AU355" s="25">
        <v>5127.53</v>
      </c>
      <c r="AV355" s="25">
        <v>730.8</v>
      </c>
      <c r="AW355" s="25">
        <v>573.83000000000004</v>
      </c>
      <c r="AX355" s="25">
        <v>9314.57</v>
      </c>
      <c r="AY355" s="25">
        <v>5107.3500000000004</v>
      </c>
      <c r="AZ355" s="30">
        <v>0.53</v>
      </c>
      <c r="BA355" s="25">
        <v>3648.33</v>
      </c>
      <c r="BB355" s="30">
        <v>0.37859999999999999</v>
      </c>
      <c r="BC355" s="25">
        <v>880.53</v>
      </c>
      <c r="BD355" s="30">
        <v>9.1399999999999995E-2</v>
      </c>
      <c r="BE355" s="25">
        <v>9636.2199999999993</v>
      </c>
      <c r="BF355" s="25">
        <v>3880.37</v>
      </c>
      <c r="BG355" s="30">
        <v>1.5066999999999999</v>
      </c>
      <c r="BH355" s="30">
        <v>0.52890000000000004</v>
      </c>
      <c r="BI355" s="30">
        <v>0.18529999999999999</v>
      </c>
      <c r="BJ355" s="30">
        <v>0.2407</v>
      </c>
      <c r="BK355" s="30">
        <v>3.04E-2</v>
      </c>
      <c r="BL355" s="30">
        <v>1.47E-2</v>
      </c>
    </row>
    <row r="356" spans="1:64" ht="15" x14ac:dyDescent="0.25">
      <c r="A356" s="28" t="s">
        <v>619</v>
      </c>
      <c r="B356" s="28">
        <v>44412</v>
      </c>
      <c r="C356" s="28">
        <v>8</v>
      </c>
      <c r="D356" s="29">
        <v>504.54</v>
      </c>
      <c r="E356" s="29">
        <v>4036.31</v>
      </c>
      <c r="F356" s="29">
        <v>3567</v>
      </c>
      <c r="G356" s="30">
        <v>7.7000000000000002E-3</v>
      </c>
      <c r="H356" s="30">
        <v>2E-3</v>
      </c>
      <c r="I356" s="30">
        <v>0.6956</v>
      </c>
      <c r="J356" s="30">
        <v>2.0999999999999999E-3</v>
      </c>
      <c r="K356" s="30">
        <v>2.92E-2</v>
      </c>
      <c r="L356" s="30">
        <v>0.19500000000000001</v>
      </c>
      <c r="M356" s="30">
        <v>6.8400000000000002E-2</v>
      </c>
      <c r="N356" s="30">
        <v>0.76139999999999997</v>
      </c>
      <c r="O356" s="30">
        <v>1.15E-2</v>
      </c>
      <c r="P356" s="30">
        <v>0.1792</v>
      </c>
      <c r="Q356" s="29">
        <v>155.99</v>
      </c>
      <c r="R356" s="25">
        <v>54602.69</v>
      </c>
      <c r="S356" s="30">
        <v>0.21609999999999999</v>
      </c>
      <c r="T356" s="30">
        <v>0.24579999999999999</v>
      </c>
      <c r="U356" s="30">
        <v>0.53810000000000002</v>
      </c>
      <c r="V356" s="26">
        <v>16.73</v>
      </c>
      <c r="W356" s="29">
        <v>19.8</v>
      </c>
      <c r="X356" s="25">
        <v>94679.72</v>
      </c>
      <c r="Y356" s="26">
        <v>195.67</v>
      </c>
      <c r="Z356" s="25">
        <v>88973.68</v>
      </c>
      <c r="AA356" s="30">
        <v>0.81850000000000001</v>
      </c>
      <c r="AB356" s="30">
        <v>0.15110000000000001</v>
      </c>
      <c r="AC356" s="30">
        <v>2.8799999999999999E-2</v>
      </c>
      <c r="AD356" s="30">
        <v>1.6000000000000001E-3</v>
      </c>
      <c r="AE356" s="30">
        <v>0.18149999999999999</v>
      </c>
      <c r="AF356" s="25">
        <v>88.97</v>
      </c>
      <c r="AG356" s="25">
        <v>3475.17</v>
      </c>
      <c r="AH356" s="25">
        <v>483.93</v>
      </c>
      <c r="AI356" s="25">
        <v>95998.26</v>
      </c>
      <c r="AJ356" s="28">
        <v>157</v>
      </c>
      <c r="AK356" s="33">
        <v>28487</v>
      </c>
      <c r="AL356" s="33">
        <v>38513</v>
      </c>
      <c r="AM356" s="26">
        <v>71.03</v>
      </c>
      <c r="AN356" s="26">
        <v>37.31</v>
      </c>
      <c r="AO356" s="26">
        <v>42.09</v>
      </c>
      <c r="AP356" s="26">
        <v>4.5599999999999996</v>
      </c>
      <c r="AQ356" s="25">
        <v>0</v>
      </c>
      <c r="AR356" s="27">
        <v>1.1429</v>
      </c>
      <c r="AS356" s="25">
        <v>1080.93</v>
      </c>
      <c r="AT356" s="25">
        <v>2561.59</v>
      </c>
      <c r="AU356" s="25">
        <v>5389.63</v>
      </c>
      <c r="AV356" s="25">
        <v>1053.5</v>
      </c>
      <c r="AW356" s="25">
        <v>731.15</v>
      </c>
      <c r="AX356" s="25">
        <v>10816.81</v>
      </c>
      <c r="AY356" s="25">
        <v>5552.23</v>
      </c>
      <c r="AZ356" s="30">
        <v>0.53039999999999998</v>
      </c>
      <c r="BA356" s="25">
        <v>3488.94</v>
      </c>
      <c r="BB356" s="30">
        <v>0.33329999999999999</v>
      </c>
      <c r="BC356" s="25">
        <v>1426.88</v>
      </c>
      <c r="BD356" s="30">
        <v>0.1363</v>
      </c>
      <c r="BE356" s="25">
        <v>10468.049999999999</v>
      </c>
      <c r="BF356" s="25">
        <v>4779.8900000000003</v>
      </c>
      <c r="BG356" s="30">
        <v>1.835</v>
      </c>
      <c r="BH356" s="30">
        <v>0.49399999999999999</v>
      </c>
      <c r="BI356" s="30">
        <v>0.17710000000000001</v>
      </c>
      <c r="BJ356" s="30">
        <v>0.2913</v>
      </c>
      <c r="BK356" s="30">
        <v>2.6599999999999999E-2</v>
      </c>
      <c r="BL356" s="30">
        <v>1.09E-2</v>
      </c>
    </row>
    <row r="357" spans="1:64" ht="15" x14ac:dyDescent="0.25">
      <c r="A357" s="28" t="s">
        <v>620</v>
      </c>
      <c r="B357" s="28">
        <v>44420</v>
      </c>
      <c r="C357" s="28">
        <v>147</v>
      </c>
      <c r="D357" s="29">
        <v>28.19</v>
      </c>
      <c r="E357" s="29">
        <v>4143.22</v>
      </c>
      <c r="F357" s="29">
        <v>3968</v>
      </c>
      <c r="G357" s="30">
        <v>6.1999999999999998E-3</v>
      </c>
      <c r="H357" s="30">
        <v>2.9999999999999997E-4</v>
      </c>
      <c r="I357" s="30">
        <v>1.17E-2</v>
      </c>
      <c r="J357" s="30">
        <v>2.8E-3</v>
      </c>
      <c r="K357" s="30">
        <v>2.2599999999999999E-2</v>
      </c>
      <c r="L357" s="30">
        <v>0.92849999999999999</v>
      </c>
      <c r="M357" s="30">
        <v>2.7900000000000001E-2</v>
      </c>
      <c r="N357" s="30">
        <v>0.4541</v>
      </c>
      <c r="O357" s="30">
        <v>7.7999999999999996E-3</v>
      </c>
      <c r="P357" s="30">
        <v>0.15679999999999999</v>
      </c>
      <c r="Q357" s="29">
        <v>183.9</v>
      </c>
      <c r="R357" s="25">
        <v>55207.35</v>
      </c>
      <c r="S357" s="30">
        <v>0.2243</v>
      </c>
      <c r="T357" s="30">
        <v>0.1875</v>
      </c>
      <c r="U357" s="30">
        <v>0.58819999999999995</v>
      </c>
      <c r="V357" s="26">
        <v>17.72</v>
      </c>
      <c r="W357" s="29">
        <v>25.5</v>
      </c>
      <c r="X357" s="25">
        <v>74968.149999999994</v>
      </c>
      <c r="Y357" s="26">
        <v>155.27000000000001</v>
      </c>
      <c r="Z357" s="25">
        <v>130978</v>
      </c>
      <c r="AA357" s="30">
        <v>0.78920000000000001</v>
      </c>
      <c r="AB357" s="30">
        <v>0.17</v>
      </c>
      <c r="AC357" s="30">
        <v>3.9600000000000003E-2</v>
      </c>
      <c r="AD357" s="30">
        <v>1.1999999999999999E-3</v>
      </c>
      <c r="AE357" s="30">
        <v>0.21110000000000001</v>
      </c>
      <c r="AF357" s="25">
        <v>130.97999999999999</v>
      </c>
      <c r="AG357" s="25">
        <v>3840.64</v>
      </c>
      <c r="AH357" s="25">
        <v>468.81</v>
      </c>
      <c r="AI357" s="25">
        <v>137765.84</v>
      </c>
      <c r="AJ357" s="28">
        <v>381</v>
      </c>
      <c r="AK357" s="33">
        <v>28491</v>
      </c>
      <c r="AL357" s="33">
        <v>44669</v>
      </c>
      <c r="AM357" s="26">
        <v>36.67</v>
      </c>
      <c r="AN357" s="26">
        <v>28.65</v>
      </c>
      <c r="AO357" s="26">
        <v>30.66</v>
      </c>
      <c r="AP357" s="26">
        <v>3.4</v>
      </c>
      <c r="AQ357" s="25">
        <v>0</v>
      </c>
      <c r="AR357" s="27">
        <v>0.998</v>
      </c>
      <c r="AS357" s="25">
        <v>1431.66</v>
      </c>
      <c r="AT357" s="25">
        <v>1450.88</v>
      </c>
      <c r="AU357" s="25">
        <v>4901.22</v>
      </c>
      <c r="AV357" s="25">
        <v>952.43</v>
      </c>
      <c r="AW357" s="25">
        <v>306.35000000000002</v>
      </c>
      <c r="AX357" s="25">
        <v>9042.5400000000009</v>
      </c>
      <c r="AY357" s="25">
        <v>3860.96</v>
      </c>
      <c r="AZ357" s="30">
        <v>0.47299999999999998</v>
      </c>
      <c r="BA357" s="25">
        <v>3670.39</v>
      </c>
      <c r="BB357" s="30">
        <v>0.4496</v>
      </c>
      <c r="BC357" s="25">
        <v>631.86</v>
      </c>
      <c r="BD357" s="30">
        <v>7.7399999999999997E-2</v>
      </c>
      <c r="BE357" s="25">
        <v>8163.21</v>
      </c>
      <c r="BF357" s="25">
        <v>2715.27</v>
      </c>
      <c r="BG357" s="30">
        <v>0.72440000000000004</v>
      </c>
      <c r="BH357" s="30">
        <v>0.58779999999999999</v>
      </c>
      <c r="BI357" s="30">
        <v>0.20030000000000001</v>
      </c>
      <c r="BJ357" s="30">
        <v>0.11849999999999999</v>
      </c>
      <c r="BK357" s="30">
        <v>2.3199999999999998E-2</v>
      </c>
      <c r="BL357" s="30">
        <v>7.0199999999999999E-2</v>
      </c>
    </row>
    <row r="358" spans="1:64" ht="15" x14ac:dyDescent="0.25">
      <c r="A358" s="28" t="s">
        <v>621</v>
      </c>
      <c r="B358" s="28">
        <v>44438</v>
      </c>
      <c r="C358" s="28">
        <v>131</v>
      </c>
      <c r="D358" s="29">
        <v>16.64</v>
      </c>
      <c r="E358" s="29">
        <v>2180.21</v>
      </c>
      <c r="F358" s="29">
        <v>2029</v>
      </c>
      <c r="G358" s="30">
        <v>7.1999999999999998E-3</v>
      </c>
      <c r="H358" s="30">
        <v>0</v>
      </c>
      <c r="I358" s="30">
        <v>6.7000000000000002E-3</v>
      </c>
      <c r="J358" s="30">
        <v>1E-3</v>
      </c>
      <c r="K358" s="30">
        <v>7.1800000000000003E-2</v>
      </c>
      <c r="L358" s="30">
        <v>0.88419999999999999</v>
      </c>
      <c r="M358" s="30">
        <v>2.9100000000000001E-2</v>
      </c>
      <c r="N358" s="30">
        <v>0.38940000000000002</v>
      </c>
      <c r="O358" s="30">
        <v>1.18E-2</v>
      </c>
      <c r="P358" s="30">
        <v>0.16300000000000001</v>
      </c>
      <c r="Q358" s="29">
        <v>84.78</v>
      </c>
      <c r="R358" s="25">
        <v>51715.12</v>
      </c>
      <c r="S358" s="30">
        <v>0.33119999999999999</v>
      </c>
      <c r="T358" s="30">
        <v>0.1948</v>
      </c>
      <c r="U358" s="30">
        <v>0.47399999999999998</v>
      </c>
      <c r="V358" s="26">
        <v>18.920000000000002</v>
      </c>
      <c r="W358" s="29">
        <v>24</v>
      </c>
      <c r="X358" s="25">
        <v>52959.54</v>
      </c>
      <c r="Y358" s="26">
        <v>87.82</v>
      </c>
      <c r="Z358" s="25">
        <v>125545.56</v>
      </c>
      <c r="AA358" s="30">
        <v>0.82350000000000001</v>
      </c>
      <c r="AB358" s="30">
        <v>0.1603</v>
      </c>
      <c r="AC358" s="30">
        <v>1.43E-2</v>
      </c>
      <c r="AD358" s="30">
        <v>1.9E-3</v>
      </c>
      <c r="AE358" s="30">
        <v>0.1767</v>
      </c>
      <c r="AF358" s="25">
        <v>125.55</v>
      </c>
      <c r="AG358" s="25">
        <v>4057.48</v>
      </c>
      <c r="AH358" s="25">
        <v>510.53</v>
      </c>
      <c r="AI358" s="25">
        <v>135456.75</v>
      </c>
      <c r="AJ358" s="28">
        <v>372</v>
      </c>
      <c r="AK358" s="33">
        <v>29896</v>
      </c>
      <c r="AL358" s="33">
        <v>43306</v>
      </c>
      <c r="AM358" s="26">
        <v>51.6</v>
      </c>
      <c r="AN358" s="26">
        <v>29.92</v>
      </c>
      <c r="AO358" s="26">
        <v>42.68</v>
      </c>
      <c r="AP358" s="26">
        <v>3.3</v>
      </c>
      <c r="AQ358" s="25">
        <v>0</v>
      </c>
      <c r="AR358" s="27">
        <v>0.92069999999999996</v>
      </c>
      <c r="AS358" s="25">
        <v>1227.53</v>
      </c>
      <c r="AT358" s="25">
        <v>1855.78</v>
      </c>
      <c r="AU358" s="25">
        <v>5648.08</v>
      </c>
      <c r="AV358" s="25">
        <v>972.72</v>
      </c>
      <c r="AW358" s="25">
        <v>361.19</v>
      </c>
      <c r="AX358" s="25">
        <v>10065.31</v>
      </c>
      <c r="AY358" s="25">
        <v>5432.44</v>
      </c>
      <c r="AZ358" s="30">
        <v>0.51070000000000004</v>
      </c>
      <c r="BA358" s="25">
        <v>4395.25</v>
      </c>
      <c r="BB358" s="30">
        <v>0.41320000000000001</v>
      </c>
      <c r="BC358" s="25">
        <v>809.33</v>
      </c>
      <c r="BD358" s="30">
        <v>7.6100000000000001E-2</v>
      </c>
      <c r="BE358" s="25">
        <v>10637.02</v>
      </c>
      <c r="BF358" s="25">
        <v>2474.71</v>
      </c>
      <c r="BG358" s="30">
        <v>0.66959999999999997</v>
      </c>
      <c r="BH358" s="30">
        <v>0.5675</v>
      </c>
      <c r="BI358" s="30">
        <v>0.18790000000000001</v>
      </c>
      <c r="BJ358" s="30">
        <v>0.19900000000000001</v>
      </c>
      <c r="BK358" s="30">
        <v>2.46E-2</v>
      </c>
      <c r="BL358" s="30">
        <v>2.1100000000000001E-2</v>
      </c>
    </row>
    <row r="359" spans="1:64" ht="15" x14ac:dyDescent="0.25">
      <c r="A359" s="28" t="s">
        <v>622</v>
      </c>
      <c r="B359" s="28">
        <v>49270</v>
      </c>
      <c r="C359" s="28">
        <v>112</v>
      </c>
      <c r="D359" s="29">
        <v>10.039999999999999</v>
      </c>
      <c r="E359" s="29">
        <v>1124.3599999999999</v>
      </c>
      <c r="F359" s="29">
        <v>1085</v>
      </c>
      <c r="G359" s="30">
        <v>3.0000000000000001E-3</v>
      </c>
      <c r="H359" s="30">
        <v>0</v>
      </c>
      <c r="I359" s="30">
        <v>2.8E-3</v>
      </c>
      <c r="J359" s="30">
        <v>4.8999999999999998E-3</v>
      </c>
      <c r="K359" s="30">
        <v>3.3999999999999998E-3</v>
      </c>
      <c r="L359" s="30">
        <v>0.97729999999999995</v>
      </c>
      <c r="M359" s="30">
        <v>8.6E-3</v>
      </c>
      <c r="N359" s="30">
        <v>0.41749999999999998</v>
      </c>
      <c r="O359" s="30">
        <v>0</v>
      </c>
      <c r="P359" s="30">
        <v>9.9299999999999999E-2</v>
      </c>
      <c r="Q359" s="29">
        <v>61.67</v>
      </c>
      <c r="R359" s="25">
        <v>47988.62</v>
      </c>
      <c r="S359" s="30">
        <v>0.2024</v>
      </c>
      <c r="T359" s="30">
        <v>0.1905</v>
      </c>
      <c r="U359" s="30">
        <v>0.60709999999999997</v>
      </c>
      <c r="V359" s="26">
        <v>14.16</v>
      </c>
      <c r="W359" s="29">
        <v>5.43</v>
      </c>
      <c r="X359" s="25">
        <v>73726.52</v>
      </c>
      <c r="Y359" s="26">
        <v>199.8</v>
      </c>
      <c r="Z359" s="25">
        <v>107930.42</v>
      </c>
      <c r="AA359" s="30">
        <v>0.84250000000000003</v>
      </c>
      <c r="AB359" s="30">
        <v>9.74E-2</v>
      </c>
      <c r="AC359" s="30">
        <v>5.8700000000000002E-2</v>
      </c>
      <c r="AD359" s="30">
        <v>1.4E-3</v>
      </c>
      <c r="AE359" s="30">
        <v>0.158</v>
      </c>
      <c r="AF359" s="25">
        <v>107.93</v>
      </c>
      <c r="AG359" s="25">
        <v>2446.27</v>
      </c>
      <c r="AH359" s="25">
        <v>332.55</v>
      </c>
      <c r="AI359" s="25">
        <v>106179.5</v>
      </c>
      <c r="AJ359" s="28">
        <v>220</v>
      </c>
      <c r="AK359" s="33">
        <v>27916</v>
      </c>
      <c r="AL359" s="33">
        <v>37675</v>
      </c>
      <c r="AM359" s="26">
        <v>30.08</v>
      </c>
      <c r="AN359" s="26">
        <v>22.16</v>
      </c>
      <c r="AO359" s="26">
        <v>22.47</v>
      </c>
      <c r="AP359" s="26">
        <v>5</v>
      </c>
      <c r="AQ359" s="25">
        <v>1569.24</v>
      </c>
      <c r="AR359" s="27">
        <v>1.7509999999999999</v>
      </c>
      <c r="AS359" s="25">
        <v>1085.4000000000001</v>
      </c>
      <c r="AT359" s="25">
        <v>1935.72</v>
      </c>
      <c r="AU359" s="25">
        <v>4844.32</v>
      </c>
      <c r="AV359" s="25">
        <v>908.28</v>
      </c>
      <c r="AW359" s="25">
        <v>218.82</v>
      </c>
      <c r="AX359" s="25">
        <v>8992.5300000000007</v>
      </c>
      <c r="AY359" s="25">
        <v>4482.28</v>
      </c>
      <c r="AZ359" s="30">
        <v>0.4894</v>
      </c>
      <c r="BA359" s="25">
        <v>3852.39</v>
      </c>
      <c r="BB359" s="30">
        <v>0.42059999999999997</v>
      </c>
      <c r="BC359" s="25">
        <v>823.52</v>
      </c>
      <c r="BD359" s="30">
        <v>8.9899999999999994E-2</v>
      </c>
      <c r="BE359" s="25">
        <v>9158.19</v>
      </c>
      <c r="BF359" s="25">
        <v>3704.83</v>
      </c>
      <c r="BG359" s="30">
        <v>1.4924999999999999</v>
      </c>
      <c r="BH359" s="30">
        <v>0.5706</v>
      </c>
      <c r="BI359" s="30">
        <v>0.20380000000000001</v>
      </c>
      <c r="BJ359" s="30">
        <v>0.16869999999999999</v>
      </c>
      <c r="BK359" s="30">
        <v>3.6799999999999999E-2</v>
      </c>
      <c r="BL359" s="30">
        <v>0.02</v>
      </c>
    </row>
    <row r="360" spans="1:64" ht="15" x14ac:dyDescent="0.25">
      <c r="A360" s="28" t="s">
        <v>623</v>
      </c>
      <c r="B360" s="28">
        <v>44446</v>
      </c>
      <c r="C360" s="28">
        <v>76</v>
      </c>
      <c r="D360" s="29">
        <v>16.57</v>
      </c>
      <c r="E360" s="29">
        <v>1259.68</v>
      </c>
      <c r="F360" s="29">
        <v>1287</v>
      </c>
      <c r="G360" s="30">
        <v>8.0000000000000004E-4</v>
      </c>
      <c r="H360" s="30">
        <v>8.0000000000000004E-4</v>
      </c>
      <c r="I360" s="30">
        <v>1.1299999999999999E-2</v>
      </c>
      <c r="J360" s="30">
        <v>2.8999999999999998E-3</v>
      </c>
      <c r="K360" s="30">
        <v>3.0000000000000001E-3</v>
      </c>
      <c r="L360" s="30">
        <v>0.96809999999999996</v>
      </c>
      <c r="M360" s="30">
        <v>1.3100000000000001E-2</v>
      </c>
      <c r="N360" s="30">
        <v>0.61260000000000003</v>
      </c>
      <c r="O360" s="30">
        <v>0</v>
      </c>
      <c r="P360" s="30">
        <v>0.1933</v>
      </c>
      <c r="Q360" s="29">
        <v>60</v>
      </c>
      <c r="R360" s="25">
        <v>45048.56</v>
      </c>
      <c r="S360" s="30">
        <v>0.21740000000000001</v>
      </c>
      <c r="T360" s="30">
        <v>0.23910000000000001</v>
      </c>
      <c r="U360" s="30">
        <v>0.54349999999999998</v>
      </c>
      <c r="V360" s="26">
        <v>17.72</v>
      </c>
      <c r="W360" s="29">
        <v>11.3</v>
      </c>
      <c r="X360" s="25">
        <v>61768.14</v>
      </c>
      <c r="Y360" s="26">
        <v>108.6</v>
      </c>
      <c r="Z360" s="25">
        <v>76256.75</v>
      </c>
      <c r="AA360" s="30">
        <v>0.67579999999999996</v>
      </c>
      <c r="AB360" s="30">
        <v>0.20669999999999999</v>
      </c>
      <c r="AC360" s="30">
        <v>0.1162</v>
      </c>
      <c r="AD360" s="30">
        <v>1.2999999999999999E-3</v>
      </c>
      <c r="AE360" s="30">
        <v>0.32419999999999999</v>
      </c>
      <c r="AF360" s="25">
        <v>76.260000000000005</v>
      </c>
      <c r="AG360" s="25">
        <v>1770.98</v>
      </c>
      <c r="AH360" s="25">
        <v>248.48</v>
      </c>
      <c r="AI360" s="25">
        <v>64989.85</v>
      </c>
      <c r="AJ360" s="28">
        <v>31</v>
      </c>
      <c r="AK360" s="33">
        <v>22301</v>
      </c>
      <c r="AL360" s="33">
        <v>31315</v>
      </c>
      <c r="AM360" s="26">
        <v>31</v>
      </c>
      <c r="AN360" s="26">
        <v>22.12</v>
      </c>
      <c r="AO360" s="26">
        <v>22.4</v>
      </c>
      <c r="AP360" s="26">
        <v>3.7</v>
      </c>
      <c r="AQ360" s="25">
        <v>0</v>
      </c>
      <c r="AR360" s="27">
        <v>0.81899999999999995</v>
      </c>
      <c r="AS360" s="25">
        <v>1305.6500000000001</v>
      </c>
      <c r="AT360" s="25">
        <v>2373.4899999999998</v>
      </c>
      <c r="AU360" s="25">
        <v>5550.77</v>
      </c>
      <c r="AV360" s="25">
        <v>1265.46</v>
      </c>
      <c r="AW360" s="25">
        <v>7.24</v>
      </c>
      <c r="AX360" s="25">
        <v>10502.61</v>
      </c>
      <c r="AY360" s="25">
        <v>6534.4</v>
      </c>
      <c r="AZ360" s="30">
        <v>0.65190000000000003</v>
      </c>
      <c r="BA360" s="25">
        <v>1961.99</v>
      </c>
      <c r="BB360" s="30">
        <v>0.19570000000000001</v>
      </c>
      <c r="BC360" s="25">
        <v>1527.84</v>
      </c>
      <c r="BD360" s="30">
        <v>0.15240000000000001</v>
      </c>
      <c r="BE360" s="25">
        <v>10024.23</v>
      </c>
      <c r="BF360" s="25">
        <v>7130.56</v>
      </c>
      <c r="BG360" s="30">
        <v>4.4314</v>
      </c>
      <c r="BH360" s="30">
        <v>0.56689999999999996</v>
      </c>
      <c r="BI360" s="30">
        <v>0.2485</v>
      </c>
      <c r="BJ360" s="30">
        <v>0.1129</v>
      </c>
      <c r="BK360" s="30">
        <v>4.9399999999999999E-2</v>
      </c>
      <c r="BL360" s="30">
        <v>2.24E-2</v>
      </c>
    </row>
    <row r="361" spans="1:64" ht="15" x14ac:dyDescent="0.25">
      <c r="A361" s="28" t="s">
        <v>624</v>
      </c>
      <c r="B361" s="28">
        <v>46995</v>
      </c>
      <c r="C361" s="28">
        <v>23</v>
      </c>
      <c r="D361" s="29">
        <v>191.18</v>
      </c>
      <c r="E361" s="29">
        <v>4397.22</v>
      </c>
      <c r="F361" s="29">
        <v>4191</v>
      </c>
      <c r="G361" s="30">
        <v>0.1019</v>
      </c>
      <c r="H361" s="30">
        <v>8.9999999999999998E-4</v>
      </c>
      <c r="I361" s="30">
        <v>6.0600000000000001E-2</v>
      </c>
      <c r="J361" s="30">
        <v>2.0000000000000001E-4</v>
      </c>
      <c r="K361" s="30">
        <v>2.9399999999999999E-2</v>
      </c>
      <c r="L361" s="30">
        <v>0.76700000000000002</v>
      </c>
      <c r="M361" s="30">
        <v>0.04</v>
      </c>
      <c r="N361" s="30">
        <v>6.9699999999999998E-2</v>
      </c>
      <c r="O361" s="30">
        <v>1.8800000000000001E-2</v>
      </c>
      <c r="P361" s="30">
        <v>9.5500000000000002E-2</v>
      </c>
      <c r="Q361" s="29">
        <v>190.22</v>
      </c>
      <c r="R361" s="25">
        <v>64553.35</v>
      </c>
      <c r="S361" s="30">
        <v>0.1789</v>
      </c>
      <c r="T361" s="30">
        <v>0.33679999999999999</v>
      </c>
      <c r="U361" s="30">
        <v>0.48420000000000002</v>
      </c>
      <c r="V361" s="26">
        <v>17.59</v>
      </c>
      <c r="W361" s="29">
        <v>21.25</v>
      </c>
      <c r="X361" s="25">
        <v>88603.49</v>
      </c>
      <c r="Y361" s="26">
        <v>204.22</v>
      </c>
      <c r="Z361" s="25">
        <v>206299.75</v>
      </c>
      <c r="AA361" s="30">
        <v>0.8407</v>
      </c>
      <c r="AB361" s="30">
        <v>0.1336</v>
      </c>
      <c r="AC361" s="30">
        <v>2.52E-2</v>
      </c>
      <c r="AD361" s="30">
        <v>5.9999999999999995E-4</v>
      </c>
      <c r="AE361" s="30">
        <v>0.1593</v>
      </c>
      <c r="AF361" s="25">
        <v>206.3</v>
      </c>
      <c r="AG361" s="25">
        <v>9717.7099999999991</v>
      </c>
      <c r="AH361" s="25">
        <v>1193.24</v>
      </c>
      <c r="AI361" s="25">
        <v>252829.39</v>
      </c>
      <c r="AJ361" s="28">
        <v>583</v>
      </c>
      <c r="AK361" s="33">
        <v>68627</v>
      </c>
      <c r="AL361" s="33">
        <v>143877</v>
      </c>
      <c r="AM361" s="26">
        <v>61.1</v>
      </c>
      <c r="AN361" s="26">
        <v>46.74</v>
      </c>
      <c r="AO361" s="26">
        <v>46.73</v>
      </c>
      <c r="AP361" s="26">
        <v>4.5</v>
      </c>
      <c r="AQ361" s="25">
        <v>0</v>
      </c>
      <c r="AR361" s="27">
        <v>0.58879999999999999</v>
      </c>
      <c r="AS361" s="25">
        <v>1293.52</v>
      </c>
      <c r="AT361" s="25">
        <v>2156.3200000000002</v>
      </c>
      <c r="AU361" s="25">
        <v>7059.7</v>
      </c>
      <c r="AV361" s="25">
        <v>1527.13</v>
      </c>
      <c r="AW361" s="25">
        <v>213.14</v>
      </c>
      <c r="AX361" s="25">
        <v>12249.8</v>
      </c>
      <c r="AY361" s="25">
        <v>1684.49</v>
      </c>
      <c r="AZ361" s="30">
        <v>0.1409</v>
      </c>
      <c r="BA361" s="25">
        <v>9974.6299999999992</v>
      </c>
      <c r="BB361" s="30">
        <v>0.83450000000000002</v>
      </c>
      <c r="BC361" s="25">
        <v>293.89</v>
      </c>
      <c r="BD361" s="30">
        <v>2.46E-2</v>
      </c>
      <c r="BE361" s="25">
        <v>11953.01</v>
      </c>
      <c r="BF361" s="25">
        <v>440.89</v>
      </c>
      <c r="BG361" s="30">
        <v>3.8800000000000001E-2</v>
      </c>
      <c r="BH361" s="30">
        <v>0.62860000000000005</v>
      </c>
      <c r="BI361" s="30">
        <v>0.20300000000000001</v>
      </c>
      <c r="BJ361" s="30">
        <v>9.9099999999999994E-2</v>
      </c>
      <c r="BK361" s="30">
        <v>3.0700000000000002E-2</v>
      </c>
      <c r="BL361" s="30">
        <v>3.8600000000000002E-2</v>
      </c>
    </row>
    <row r="362" spans="1:64" ht="15" x14ac:dyDescent="0.25">
      <c r="A362" s="28" t="s">
        <v>625</v>
      </c>
      <c r="B362" s="28">
        <v>44461</v>
      </c>
      <c r="C362" s="28">
        <v>1</v>
      </c>
      <c r="D362" s="29">
        <v>334.74</v>
      </c>
      <c r="E362" s="29">
        <v>334.74</v>
      </c>
      <c r="F362" s="29">
        <v>437</v>
      </c>
      <c r="G362" s="30">
        <v>2.3E-3</v>
      </c>
      <c r="H362" s="30">
        <v>0</v>
      </c>
      <c r="I362" s="30">
        <v>3.5999999999999999E-3</v>
      </c>
      <c r="J362" s="30">
        <v>0</v>
      </c>
      <c r="K362" s="30">
        <v>8.6999999999999994E-3</v>
      </c>
      <c r="L362" s="30">
        <v>0.96550000000000002</v>
      </c>
      <c r="M362" s="30">
        <v>1.9900000000000001E-2</v>
      </c>
      <c r="N362" s="30">
        <v>0.81689999999999996</v>
      </c>
      <c r="O362" s="30">
        <v>0</v>
      </c>
      <c r="P362" s="30">
        <v>0.1885</v>
      </c>
      <c r="Q362" s="29">
        <v>25</v>
      </c>
      <c r="R362" s="25">
        <v>39983.550000000003</v>
      </c>
      <c r="S362" s="30">
        <v>0.25580000000000003</v>
      </c>
      <c r="T362" s="30">
        <v>0.20930000000000001</v>
      </c>
      <c r="U362" s="30">
        <v>0.53490000000000004</v>
      </c>
      <c r="V362" s="26">
        <v>12.8</v>
      </c>
      <c r="W362" s="29">
        <v>8.8699999999999992</v>
      </c>
      <c r="X362" s="25">
        <v>48290.080000000002</v>
      </c>
      <c r="Y362" s="26">
        <v>37.200000000000003</v>
      </c>
      <c r="Z362" s="25">
        <v>92005.47</v>
      </c>
      <c r="AA362" s="30">
        <v>0.31019999999999998</v>
      </c>
      <c r="AB362" s="30">
        <v>0.55759999999999998</v>
      </c>
      <c r="AC362" s="30">
        <v>0.13120000000000001</v>
      </c>
      <c r="AD362" s="30">
        <v>1E-3</v>
      </c>
      <c r="AE362" s="30">
        <v>0.69169999999999998</v>
      </c>
      <c r="AF362" s="25">
        <v>92.01</v>
      </c>
      <c r="AG362" s="25">
        <v>2733.01</v>
      </c>
      <c r="AH362" s="25">
        <v>239.15</v>
      </c>
      <c r="AI362" s="25">
        <v>65786.11</v>
      </c>
      <c r="AJ362" s="28">
        <v>33</v>
      </c>
      <c r="AK362" s="33">
        <v>16954</v>
      </c>
      <c r="AL362" s="33">
        <v>25386</v>
      </c>
      <c r="AM362" s="26">
        <v>38.21</v>
      </c>
      <c r="AN362" s="26">
        <v>22.28</v>
      </c>
      <c r="AO362" s="26">
        <v>31.81</v>
      </c>
      <c r="AP362" s="26">
        <v>3.72</v>
      </c>
      <c r="AQ362" s="25">
        <v>0</v>
      </c>
      <c r="AR362" s="27">
        <v>1.0809</v>
      </c>
      <c r="AS362" s="25">
        <v>1761.21</v>
      </c>
      <c r="AT362" s="25">
        <v>1713.89</v>
      </c>
      <c r="AU362" s="25">
        <v>6079.24</v>
      </c>
      <c r="AV362" s="25">
        <v>869.77</v>
      </c>
      <c r="AW362" s="25">
        <v>523.26</v>
      </c>
      <c r="AX362" s="25">
        <v>10947.36</v>
      </c>
      <c r="AY362" s="25">
        <v>3972.89</v>
      </c>
      <c r="AZ362" s="30">
        <v>0.32800000000000001</v>
      </c>
      <c r="BA362" s="25">
        <v>5106.96</v>
      </c>
      <c r="BB362" s="30">
        <v>0.42159999999999997</v>
      </c>
      <c r="BC362" s="25">
        <v>3033.36</v>
      </c>
      <c r="BD362" s="30">
        <v>0.25040000000000001</v>
      </c>
      <c r="BE362" s="25">
        <v>12113.21</v>
      </c>
      <c r="BF362" s="25">
        <v>6188.73</v>
      </c>
      <c r="BG362" s="30">
        <v>6.4917999999999996</v>
      </c>
      <c r="BH362" s="30">
        <v>0.54910000000000003</v>
      </c>
      <c r="BI362" s="30">
        <v>0.16900000000000001</v>
      </c>
      <c r="BJ362" s="30">
        <v>0.2361</v>
      </c>
      <c r="BK362" s="30">
        <v>3.2300000000000002E-2</v>
      </c>
      <c r="BL362" s="30">
        <v>1.34E-2</v>
      </c>
    </row>
    <row r="363" spans="1:64" ht="15" x14ac:dyDescent="0.25">
      <c r="A363" s="28" t="s">
        <v>626</v>
      </c>
      <c r="B363" s="28">
        <v>45955</v>
      </c>
      <c r="C363" s="28">
        <v>36</v>
      </c>
      <c r="D363" s="29">
        <v>24</v>
      </c>
      <c r="E363" s="29">
        <v>863.87</v>
      </c>
      <c r="F363" s="29">
        <v>832</v>
      </c>
      <c r="G363" s="30">
        <v>4.7999999999999996E-3</v>
      </c>
      <c r="H363" s="30">
        <v>1.5E-3</v>
      </c>
      <c r="I363" s="30">
        <v>1.1999999999999999E-3</v>
      </c>
      <c r="J363" s="30">
        <v>1.2999999999999999E-3</v>
      </c>
      <c r="K363" s="30">
        <v>5.4999999999999997E-3</v>
      </c>
      <c r="L363" s="30">
        <v>0.97970000000000002</v>
      </c>
      <c r="M363" s="30">
        <v>6.0000000000000001E-3</v>
      </c>
      <c r="N363" s="30">
        <v>0.1166</v>
      </c>
      <c r="O363" s="30">
        <v>0</v>
      </c>
      <c r="P363" s="30">
        <v>9.6100000000000005E-2</v>
      </c>
      <c r="Q363" s="29">
        <v>40.47</v>
      </c>
      <c r="R363" s="25">
        <v>55234.239999999998</v>
      </c>
      <c r="S363" s="30">
        <v>0.15939999999999999</v>
      </c>
      <c r="T363" s="30">
        <v>0.18840000000000001</v>
      </c>
      <c r="U363" s="30">
        <v>0.6522</v>
      </c>
      <c r="V363" s="26">
        <v>18.829999999999998</v>
      </c>
      <c r="W363" s="29">
        <v>6</v>
      </c>
      <c r="X363" s="25">
        <v>80809</v>
      </c>
      <c r="Y363" s="26">
        <v>143.97999999999999</v>
      </c>
      <c r="Z363" s="25">
        <v>118922.18</v>
      </c>
      <c r="AA363" s="30">
        <v>0.81820000000000004</v>
      </c>
      <c r="AB363" s="30">
        <v>0.15890000000000001</v>
      </c>
      <c r="AC363" s="30">
        <v>2.2499999999999999E-2</v>
      </c>
      <c r="AD363" s="30">
        <v>4.0000000000000002E-4</v>
      </c>
      <c r="AE363" s="30">
        <v>0.18190000000000001</v>
      </c>
      <c r="AF363" s="25">
        <v>118.92</v>
      </c>
      <c r="AG363" s="25">
        <v>2603.48</v>
      </c>
      <c r="AH363" s="25">
        <v>389.37</v>
      </c>
      <c r="AI363" s="25">
        <v>123400.8</v>
      </c>
      <c r="AJ363" s="28">
        <v>306</v>
      </c>
      <c r="AK363" s="33">
        <v>34401</v>
      </c>
      <c r="AL363" s="33">
        <v>63145</v>
      </c>
      <c r="AM363" s="26">
        <v>42.85</v>
      </c>
      <c r="AN363" s="26">
        <v>20</v>
      </c>
      <c r="AO363" s="26">
        <v>28.61</v>
      </c>
      <c r="AP363" s="26">
        <v>5</v>
      </c>
      <c r="AQ363" s="25">
        <v>1534.58</v>
      </c>
      <c r="AR363" s="27">
        <v>0.82450000000000001</v>
      </c>
      <c r="AS363" s="25">
        <v>1306.71</v>
      </c>
      <c r="AT363" s="25">
        <v>1792.52</v>
      </c>
      <c r="AU363" s="25">
        <v>5504.3</v>
      </c>
      <c r="AV363" s="25">
        <v>1049.07</v>
      </c>
      <c r="AW363" s="25">
        <v>63.25</v>
      </c>
      <c r="AX363" s="25">
        <v>9715.86</v>
      </c>
      <c r="AY363" s="25">
        <v>5008.8</v>
      </c>
      <c r="AZ363" s="30">
        <v>0.50170000000000003</v>
      </c>
      <c r="BA363" s="25">
        <v>4553.33</v>
      </c>
      <c r="BB363" s="30">
        <v>0.45610000000000001</v>
      </c>
      <c r="BC363" s="25">
        <v>422.13</v>
      </c>
      <c r="BD363" s="30">
        <v>4.2299999999999997E-2</v>
      </c>
      <c r="BE363" s="25">
        <v>9984.26</v>
      </c>
      <c r="BF363" s="25">
        <v>3570.81</v>
      </c>
      <c r="BG363" s="30">
        <v>0.66010000000000002</v>
      </c>
      <c r="BH363" s="30">
        <v>0.58679999999999999</v>
      </c>
      <c r="BI363" s="30">
        <v>0.22900000000000001</v>
      </c>
      <c r="BJ363" s="30">
        <v>0.14929999999999999</v>
      </c>
      <c r="BK363" s="30">
        <v>2.07E-2</v>
      </c>
      <c r="BL363" s="30">
        <v>1.4200000000000001E-2</v>
      </c>
    </row>
    <row r="364" spans="1:64" ht="15" x14ac:dyDescent="0.25">
      <c r="A364" s="28" t="s">
        <v>627</v>
      </c>
      <c r="B364" s="28">
        <v>45963</v>
      </c>
      <c r="C364" s="28">
        <v>27</v>
      </c>
      <c r="D364" s="29">
        <v>16.48</v>
      </c>
      <c r="E364" s="29">
        <v>445.07</v>
      </c>
      <c r="F364" s="29">
        <v>445</v>
      </c>
      <c r="G364" s="30">
        <v>0</v>
      </c>
      <c r="H364" s="30">
        <v>0</v>
      </c>
      <c r="I364" s="30">
        <v>1.34E-2</v>
      </c>
      <c r="J364" s="30">
        <v>0</v>
      </c>
      <c r="K364" s="30">
        <v>8.9999999999999993E-3</v>
      </c>
      <c r="L364" s="30">
        <v>0.95960000000000001</v>
      </c>
      <c r="M364" s="30">
        <v>1.7999999999999999E-2</v>
      </c>
      <c r="N364" s="30">
        <v>0.1416</v>
      </c>
      <c r="O364" s="30">
        <v>0</v>
      </c>
      <c r="P364" s="30">
        <v>7.9500000000000001E-2</v>
      </c>
      <c r="Q364" s="29">
        <v>23.62</v>
      </c>
      <c r="R364" s="25">
        <v>47637.01</v>
      </c>
      <c r="S364" s="30">
        <v>0.31109999999999999</v>
      </c>
      <c r="T364" s="30">
        <v>0.1333</v>
      </c>
      <c r="U364" s="30">
        <v>0.55559999999999998</v>
      </c>
      <c r="V364" s="26">
        <v>17.440000000000001</v>
      </c>
      <c r="W364" s="29">
        <v>4</v>
      </c>
      <c r="X364" s="25">
        <v>65194.5</v>
      </c>
      <c r="Y364" s="26">
        <v>111.27</v>
      </c>
      <c r="Z364" s="25">
        <v>104749.63</v>
      </c>
      <c r="AA364" s="30">
        <v>0.83440000000000003</v>
      </c>
      <c r="AB364" s="30">
        <v>0.14729999999999999</v>
      </c>
      <c r="AC364" s="30">
        <v>1.6799999999999999E-2</v>
      </c>
      <c r="AD364" s="30">
        <v>1.5E-3</v>
      </c>
      <c r="AE364" s="30">
        <v>0.1656</v>
      </c>
      <c r="AF364" s="25">
        <v>104.75</v>
      </c>
      <c r="AG364" s="25">
        <v>2524.6999999999998</v>
      </c>
      <c r="AH364" s="25">
        <v>380.34</v>
      </c>
      <c r="AI364" s="25">
        <v>98553.46</v>
      </c>
      <c r="AJ364" s="28">
        <v>173</v>
      </c>
      <c r="AK364" s="33">
        <v>29804</v>
      </c>
      <c r="AL364" s="33">
        <v>42203</v>
      </c>
      <c r="AM364" s="26">
        <v>46.65</v>
      </c>
      <c r="AN364" s="26">
        <v>23.27</v>
      </c>
      <c r="AO364" s="26">
        <v>26</v>
      </c>
      <c r="AP364" s="26">
        <v>4.4000000000000004</v>
      </c>
      <c r="AQ364" s="25">
        <v>1079.95</v>
      </c>
      <c r="AR364" s="27">
        <v>1.3123</v>
      </c>
      <c r="AS364" s="25">
        <v>1547.88</v>
      </c>
      <c r="AT364" s="25">
        <v>1418.39</v>
      </c>
      <c r="AU364" s="25">
        <v>5405.03</v>
      </c>
      <c r="AV364" s="25">
        <v>796.54</v>
      </c>
      <c r="AW364" s="25">
        <v>30.31</v>
      </c>
      <c r="AX364" s="25">
        <v>9198.14</v>
      </c>
      <c r="AY364" s="25">
        <v>4814.3900000000003</v>
      </c>
      <c r="AZ364" s="30">
        <v>0.50780000000000003</v>
      </c>
      <c r="BA364" s="25">
        <v>4155.4399999999996</v>
      </c>
      <c r="BB364" s="30">
        <v>0.43830000000000002</v>
      </c>
      <c r="BC364" s="25">
        <v>511.61</v>
      </c>
      <c r="BD364" s="30">
        <v>5.3999999999999999E-2</v>
      </c>
      <c r="BE364" s="25">
        <v>9481.44</v>
      </c>
      <c r="BF364" s="25">
        <v>4364.28</v>
      </c>
      <c r="BG364" s="30">
        <v>1.6294999999999999</v>
      </c>
      <c r="BH364" s="30">
        <v>0.55289999999999995</v>
      </c>
      <c r="BI364" s="30">
        <v>0.23430000000000001</v>
      </c>
      <c r="BJ364" s="30">
        <v>0.14050000000000001</v>
      </c>
      <c r="BK364" s="30">
        <v>3.6200000000000003E-2</v>
      </c>
      <c r="BL364" s="30">
        <v>3.61E-2</v>
      </c>
    </row>
    <row r="365" spans="1:64" ht="15" x14ac:dyDescent="0.25">
      <c r="A365" s="28" t="s">
        <v>628</v>
      </c>
      <c r="B365" s="28">
        <v>48710</v>
      </c>
      <c r="C365" s="28">
        <v>29</v>
      </c>
      <c r="D365" s="29">
        <v>38.82</v>
      </c>
      <c r="E365" s="29">
        <v>1125.83</v>
      </c>
      <c r="F365" s="29">
        <v>1160</v>
      </c>
      <c r="G365" s="30">
        <v>7.7000000000000002E-3</v>
      </c>
      <c r="H365" s="30">
        <v>0</v>
      </c>
      <c r="I365" s="30">
        <v>7.7999999999999996E-3</v>
      </c>
      <c r="J365" s="30">
        <v>3.3999999999999998E-3</v>
      </c>
      <c r="K365" s="30">
        <v>1.43E-2</v>
      </c>
      <c r="L365" s="30">
        <v>0.93959999999999999</v>
      </c>
      <c r="M365" s="30">
        <v>2.7199999999999998E-2</v>
      </c>
      <c r="N365" s="30">
        <v>0.4879</v>
      </c>
      <c r="O365" s="30">
        <v>0</v>
      </c>
      <c r="P365" s="30">
        <v>0.15679999999999999</v>
      </c>
      <c r="Q365" s="29">
        <v>49</v>
      </c>
      <c r="R365" s="25">
        <v>50964.75</v>
      </c>
      <c r="S365" s="30">
        <v>0.29349999999999998</v>
      </c>
      <c r="T365" s="30">
        <v>9.7799999999999998E-2</v>
      </c>
      <c r="U365" s="30">
        <v>0.60870000000000002</v>
      </c>
      <c r="V365" s="26">
        <v>18.96</v>
      </c>
      <c r="W365" s="29">
        <v>7</v>
      </c>
      <c r="X365" s="25">
        <v>77128</v>
      </c>
      <c r="Y365" s="26">
        <v>154.47</v>
      </c>
      <c r="Z365" s="25">
        <v>93861.28</v>
      </c>
      <c r="AA365" s="30">
        <v>0.89459999999999995</v>
      </c>
      <c r="AB365" s="30">
        <v>7.6399999999999996E-2</v>
      </c>
      <c r="AC365" s="30">
        <v>2.7900000000000001E-2</v>
      </c>
      <c r="AD365" s="30">
        <v>1E-3</v>
      </c>
      <c r="AE365" s="30">
        <v>0.10539999999999999</v>
      </c>
      <c r="AF365" s="25">
        <v>93.86</v>
      </c>
      <c r="AG365" s="25">
        <v>2437.89</v>
      </c>
      <c r="AH365" s="25">
        <v>417.1</v>
      </c>
      <c r="AI365" s="25">
        <v>95922.7</v>
      </c>
      <c r="AJ365" s="28">
        <v>156</v>
      </c>
      <c r="AK365" s="33">
        <v>28923</v>
      </c>
      <c r="AL365" s="33">
        <v>38635</v>
      </c>
      <c r="AM365" s="26">
        <v>47.53</v>
      </c>
      <c r="AN365" s="26">
        <v>25.01</v>
      </c>
      <c r="AO365" s="26">
        <v>29.11</v>
      </c>
      <c r="AP365" s="26">
        <v>6.5</v>
      </c>
      <c r="AQ365" s="25">
        <v>1180.5</v>
      </c>
      <c r="AR365" s="27">
        <v>1.4161999999999999</v>
      </c>
      <c r="AS365" s="25">
        <v>1191.76</v>
      </c>
      <c r="AT365" s="25">
        <v>2030.94</v>
      </c>
      <c r="AU365" s="25">
        <v>5148.8</v>
      </c>
      <c r="AV365" s="25">
        <v>1214.3599999999999</v>
      </c>
      <c r="AW365" s="25">
        <v>292.22000000000003</v>
      </c>
      <c r="AX365" s="25">
        <v>9878.09</v>
      </c>
      <c r="AY365" s="25">
        <v>5044.75</v>
      </c>
      <c r="AZ365" s="30">
        <v>0.52929999999999999</v>
      </c>
      <c r="BA365" s="25">
        <v>3578.75</v>
      </c>
      <c r="BB365" s="30">
        <v>0.3755</v>
      </c>
      <c r="BC365" s="25">
        <v>907.54</v>
      </c>
      <c r="BD365" s="30">
        <v>9.5200000000000007E-2</v>
      </c>
      <c r="BE365" s="25">
        <v>9531.0400000000009</v>
      </c>
      <c r="BF365" s="25">
        <v>5321.75</v>
      </c>
      <c r="BG365" s="30">
        <v>2.1332</v>
      </c>
      <c r="BH365" s="30">
        <v>0.57940000000000003</v>
      </c>
      <c r="BI365" s="30">
        <v>0.21079999999999999</v>
      </c>
      <c r="BJ365" s="30">
        <v>0.1176</v>
      </c>
      <c r="BK365" s="30">
        <v>5.0200000000000002E-2</v>
      </c>
      <c r="BL365" s="30">
        <v>4.2099999999999999E-2</v>
      </c>
    </row>
    <row r="366" spans="1:64" ht="15" x14ac:dyDescent="0.25">
      <c r="A366" s="28" t="s">
        <v>629</v>
      </c>
      <c r="B366" s="28">
        <v>44479</v>
      </c>
      <c r="C366" s="28">
        <v>97</v>
      </c>
      <c r="D366" s="29">
        <v>20.07</v>
      </c>
      <c r="E366" s="29">
        <v>1946.66</v>
      </c>
      <c r="F366" s="29">
        <v>1896</v>
      </c>
      <c r="G366" s="30">
        <v>3.2000000000000002E-3</v>
      </c>
      <c r="H366" s="30">
        <v>2.0000000000000001E-4</v>
      </c>
      <c r="I366" s="30">
        <v>2.5999999999999999E-3</v>
      </c>
      <c r="J366" s="30">
        <v>5.0000000000000001E-4</v>
      </c>
      <c r="K366" s="30">
        <v>4.7999999999999996E-3</v>
      </c>
      <c r="L366" s="30">
        <v>0.97629999999999995</v>
      </c>
      <c r="M366" s="30">
        <v>1.24E-2</v>
      </c>
      <c r="N366" s="30">
        <v>0.58230000000000004</v>
      </c>
      <c r="O366" s="30">
        <v>0</v>
      </c>
      <c r="P366" s="30">
        <v>0.14910000000000001</v>
      </c>
      <c r="Q366" s="29">
        <v>90.53</v>
      </c>
      <c r="R366" s="25">
        <v>47685.08</v>
      </c>
      <c r="S366" s="30">
        <v>0.50760000000000005</v>
      </c>
      <c r="T366" s="30">
        <v>0.1439</v>
      </c>
      <c r="U366" s="30">
        <v>0.34849999999999998</v>
      </c>
      <c r="V366" s="26">
        <v>16.45</v>
      </c>
      <c r="W366" s="29">
        <v>9.49</v>
      </c>
      <c r="X366" s="25">
        <v>74490.38</v>
      </c>
      <c r="Y366" s="26">
        <v>201.49</v>
      </c>
      <c r="Z366" s="25">
        <v>70901.75</v>
      </c>
      <c r="AA366" s="30">
        <v>0.73709999999999998</v>
      </c>
      <c r="AB366" s="30">
        <v>0.1545</v>
      </c>
      <c r="AC366" s="30">
        <v>0.1071</v>
      </c>
      <c r="AD366" s="30">
        <v>1.2999999999999999E-3</v>
      </c>
      <c r="AE366" s="30">
        <v>0.26690000000000003</v>
      </c>
      <c r="AF366" s="25">
        <v>70.900000000000006</v>
      </c>
      <c r="AG366" s="25">
        <v>1653.86</v>
      </c>
      <c r="AH366" s="25">
        <v>201.09</v>
      </c>
      <c r="AI366" s="25">
        <v>63850.98</v>
      </c>
      <c r="AJ366" s="28">
        <v>27</v>
      </c>
      <c r="AK366" s="33">
        <v>26427</v>
      </c>
      <c r="AL366" s="33">
        <v>36011</v>
      </c>
      <c r="AM366" s="26">
        <v>32.5</v>
      </c>
      <c r="AN366" s="26">
        <v>22.02</v>
      </c>
      <c r="AO366" s="26">
        <v>23.13</v>
      </c>
      <c r="AP366" s="26">
        <v>3.8</v>
      </c>
      <c r="AQ366" s="25">
        <v>0</v>
      </c>
      <c r="AR366" s="27">
        <v>0.68569999999999998</v>
      </c>
      <c r="AS366" s="25">
        <v>1241.27</v>
      </c>
      <c r="AT366" s="25">
        <v>2259.02</v>
      </c>
      <c r="AU366" s="25">
        <v>5966.87</v>
      </c>
      <c r="AV366" s="25">
        <v>995.13</v>
      </c>
      <c r="AW366" s="25">
        <v>92.33</v>
      </c>
      <c r="AX366" s="25">
        <v>10554.61</v>
      </c>
      <c r="AY366" s="25">
        <v>6673.41</v>
      </c>
      <c r="AZ366" s="30">
        <v>0.67220000000000002</v>
      </c>
      <c r="BA366" s="25">
        <v>1714.29</v>
      </c>
      <c r="BB366" s="30">
        <v>0.17269999999999999</v>
      </c>
      <c r="BC366" s="25">
        <v>1540.09</v>
      </c>
      <c r="BD366" s="30">
        <v>0.15509999999999999</v>
      </c>
      <c r="BE366" s="25">
        <v>9927.7900000000009</v>
      </c>
      <c r="BF366" s="25">
        <v>6019.91</v>
      </c>
      <c r="BG366" s="30">
        <v>3.2046999999999999</v>
      </c>
      <c r="BH366" s="30">
        <v>0.49340000000000001</v>
      </c>
      <c r="BI366" s="30">
        <v>0.2485</v>
      </c>
      <c r="BJ366" s="30">
        <v>0.16400000000000001</v>
      </c>
      <c r="BK366" s="30">
        <v>3.5799999999999998E-2</v>
      </c>
      <c r="BL366" s="30">
        <v>5.8200000000000002E-2</v>
      </c>
    </row>
    <row r="367" spans="1:64" ht="15" x14ac:dyDescent="0.25">
      <c r="A367" s="28" t="s">
        <v>630</v>
      </c>
      <c r="B367" s="28">
        <v>47720</v>
      </c>
      <c r="C367" s="28">
        <v>84</v>
      </c>
      <c r="D367" s="29">
        <v>13.1</v>
      </c>
      <c r="E367" s="29">
        <v>1100.67</v>
      </c>
      <c r="F367" s="29">
        <v>1102</v>
      </c>
      <c r="G367" s="30">
        <v>0</v>
      </c>
      <c r="H367" s="30">
        <v>8.9999999999999998E-4</v>
      </c>
      <c r="I367" s="30">
        <v>5.4000000000000003E-3</v>
      </c>
      <c r="J367" s="30">
        <v>0</v>
      </c>
      <c r="K367" s="30">
        <v>3.3E-3</v>
      </c>
      <c r="L367" s="30">
        <v>0.96560000000000001</v>
      </c>
      <c r="M367" s="30">
        <v>2.4799999999999999E-2</v>
      </c>
      <c r="N367" s="30">
        <v>0.43740000000000001</v>
      </c>
      <c r="O367" s="30">
        <v>0</v>
      </c>
      <c r="P367" s="30">
        <v>0.1361</v>
      </c>
      <c r="Q367" s="29">
        <v>50.01</v>
      </c>
      <c r="R367" s="25">
        <v>48783.81</v>
      </c>
      <c r="S367" s="30">
        <v>0.39779999999999999</v>
      </c>
      <c r="T367" s="30">
        <v>0.1075</v>
      </c>
      <c r="U367" s="30">
        <v>0.49459999999999998</v>
      </c>
      <c r="V367" s="26">
        <v>18.32</v>
      </c>
      <c r="W367" s="29">
        <v>9</v>
      </c>
      <c r="X367" s="25">
        <v>51004.56</v>
      </c>
      <c r="Y367" s="26">
        <v>117.37</v>
      </c>
      <c r="Z367" s="25">
        <v>91944.25</v>
      </c>
      <c r="AA367" s="30">
        <v>0.87509999999999999</v>
      </c>
      <c r="AB367" s="30">
        <v>9.4500000000000001E-2</v>
      </c>
      <c r="AC367" s="30">
        <v>2.8400000000000002E-2</v>
      </c>
      <c r="AD367" s="30">
        <v>2E-3</v>
      </c>
      <c r="AE367" s="30">
        <v>0.1263</v>
      </c>
      <c r="AF367" s="25">
        <v>91.94</v>
      </c>
      <c r="AG367" s="25">
        <v>2210.1799999999998</v>
      </c>
      <c r="AH367" s="25">
        <v>306.26</v>
      </c>
      <c r="AI367" s="25">
        <v>88755.9</v>
      </c>
      <c r="AJ367" s="28">
        <v>113</v>
      </c>
      <c r="AK367" s="33">
        <v>28815</v>
      </c>
      <c r="AL367" s="33">
        <v>38383</v>
      </c>
      <c r="AM367" s="26">
        <v>35.25</v>
      </c>
      <c r="AN367" s="26">
        <v>23.67</v>
      </c>
      <c r="AO367" s="26">
        <v>23.86</v>
      </c>
      <c r="AP367" s="26">
        <v>4.5</v>
      </c>
      <c r="AQ367" s="25">
        <v>845.57</v>
      </c>
      <c r="AR367" s="27">
        <v>1.3994</v>
      </c>
      <c r="AS367" s="25">
        <v>982.9</v>
      </c>
      <c r="AT367" s="25">
        <v>1780.01</v>
      </c>
      <c r="AU367" s="25">
        <v>5144.8</v>
      </c>
      <c r="AV367" s="25">
        <v>866.73</v>
      </c>
      <c r="AW367" s="25">
        <v>191.98</v>
      </c>
      <c r="AX367" s="25">
        <v>8966.43</v>
      </c>
      <c r="AY367" s="25">
        <v>5083.8900000000003</v>
      </c>
      <c r="AZ367" s="30">
        <v>0.57030000000000003</v>
      </c>
      <c r="BA367" s="25">
        <v>3070.98</v>
      </c>
      <c r="BB367" s="30">
        <v>0.34449999999999997</v>
      </c>
      <c r="BC367" s="25">
        <v>759.75</v>
      </c>
      <c r="BD367" s="30">
        <v>8.5199999999999998E-2</v>
      </c>
      <c r="BE367" s="25">
        <v>8914.6299999999992</v>
      </c>
      <c r="BF367" s="25">
        <v>4868.1499999999996</v>
      </c>
      <c r="BG367" s="30">
        <v>2.2673000000000001</v>
      </c>
      <c r="BH367" s="30">
        <v>0.53979999999999995</v>
      </c>
      <c r="BI367" s="30">
        <v>0.25459999999999999</v>
      </c>
      <c r="BJ367" s="30">
        <v>0.13769999999999999</v>
      </c>
      <c r="BK367" s="30">
        <v>2.8400000000000002E-2</v>
      </c>
      <c r="BL367" s="30">
        <v>3.9399999999999998E-2</v>
      </c>
    </row>
    <row r="368" spans="1:64" ht="15" x14ac:dyDescent="0.25">
      <c r="A368" s="28" t="s">
        <v>631</v>
      </c>
      <c r="B368" s="28">
        <v>46136</v>
      </c>
      <c r="C368" s="28">
        <v>7</v>
      </c>
      <c r="D368" s="29">
        <v>101.78</v>
      </c>
      <c r="E368" s="29">
        <v>712.48</v>
      </c>
      <c r="F368" s="29">
        <v>770</v>
      </c>
      <c r="G368" s="30">
        <v>1.2999999999999999E-3</v>
      </c>
      <c r="H368" s="30">
        <v>1.6999999999999999E-3</v>
      </c>
      <c r="I368" s="30">
        <v>3.6999999999999998E-2</v>
      </c>
      <c r="J368" s="30">
        <v>0</v>
      </c>
      <c r="K368" s="30">
        <v>1.47E-2</v>
      </c>
      <c r="L368" s="30">
        <v>0.89870000000000005</v>
      </c>
      <c r="M368" s="30">
        <v>4.6600000000000003E-2</v>
      </c>
      <c r="N368" s="30">
        <v>0.78439999999999999</v>
      </c>
      <c r="O368" s="30">
        <v>0</v>
      </c>
      <c r="P368" s="30">
        <v>0.15290000000000001</v>
      </c>
      <c r="Q368" s="29">
        <v>43.1</v>
      </c>
      <c r="R368" s="25">
        <v>48261.73</v>
      </c>
      <c r="S368" s="30">
        <v>0.32</v>
      </c>
      <c r="T368" s="30">
        <v>0.24</v>
      </c>
      <c r="U368" s="30">
        <v>0.44</v>
      </c>
      <c r="V368" s="26">
        <v>15.64</v>
      </c>
      <c r="W368" s="29">
        <v>6</v>
      </c>
      <c r="X368" s="25">
        <v>73666</v>
      </c>
      <c r="Y368" s="26">
        <v>112.45</v>
      </c>
      <c r="Z368" s="25">
        <v>70475.649999999994</v>
      </c>
      <c r="AA368" s="30">
        <v>0.78400000000000003</v>
      </c>
      <c r="AB368" s="30">
        <v>0.1762</v>
      </c>
      <c r="AC368" s="30">
        <v>3.7499999999999999E-2</v>
      </c>
      <c r="AD368" s="30">
        <v>2.3E-3</v>
      </c>
      <c r="AE368" s="30">
        <v>0.21870000000000001</v>
      </c>
      <c r="AF368" s="25">
        <v>70.48</v>
      </c>
      <c r="AG368" s="25">
        <v>1619.61</v>
      </c>
      <c r="AH368" s="25">
        <v>251.4</v>
      </c>
      <c r="AI368" s="25">
        <v>60163.49</v>
      </c>
      <c r="AJ368" s="28">
        <v>24</v>
      </c>
      <c r="AK368" s="33">
        <v>23399</v>
      </c>
      <c r="AL368" s="33">
        <v>30599</v>
      </c>
      <c r="AM368" s="26">
        <v>27.02</v>
      </c>
      <c r="AN368" s="26">
        <v>22.97</v>
      </c>
      <c r="AO368" s="26">
        <v>22.1</v>
      </c>
      <c r="AP368" s="26">
        <v>5.27</v>
      </c>
      <c r="AQ368" s="25">
        <v>632.28</v>
      </c>
      <c r="AR368" s="27">
        <v>1.653</v>
      </c>
      <c r="AS368" s="25">
        <v>1336.66</v>
      </c>
      <c r="AT368" s="25">
        <v>2241.04</v>
      </c>
      <c r="AU368" s="25">
        <v>4632.45</v>
      </c>
      <c r="AV368" s="25">
        <v>513.03</v>
      </c>
      <c r="AW368" s="25">
        <v>453.25</v>
      </c>
      <c r="AX368" s="25">
        <v>9176.44</v>
      </c>
      <c r="AY368" s="25">
        <v>5904.92</v>
      </c>
      <c r="AZ368" s="30">
        <v>0.65690000000000004</v>
      </c>
      <c r="BA368" s="25">
        <v>1835.28</v>
      </c>
      <c r="BB368" s="30">
        <v>0.20419999999999999</v>
      </c>
      <c r="BC368" s="25">
        <v>1248.25</v>
      </c>
      <c r="BD368" s="30">
        <v>0.1389</v>
      </c>
      <c r="BE368" s="25">
        <v>8988.4500000000007</v>
      </c>
      <c r="BF368" s="25">
        <v>6457.55</v>
      </c>
      <c r="BG368" s="30">
        <v>4.8735999999999997</v>
      </c>
      <c r="BH368" s="30">
        <v>0.52410000000000001</v>
      </c>
      <c r="BI368" s="30">
        <v>0.1915</v>
      </c>
      <c r="BJ368" s="30">
        <v>0.2424</v>
      </c>
      <c r="BK368" s="30">
        <v>3.2800000000000003E-2</v>
      </c>
      <c r="BL368" s="30">
        <v>9.1999999999999998E-3</v>
      </c>
    </row>
    <row r="369" spans="1:64" ht="15" x14ac:dyDescent="0.25">
      <c r="A369" s="28" t="s">
        <v>632</v>
      </c>
      <c r="B369" s="28">
        <v>44487</v>
      </c>
      <c r="C369" s="28">
        <v>71</v>
      </c>
      <c r="D369" s="29">
        <v>44.54</v>
      </c>
      <c r="E369" s="29">
        <v>3162.39</v>
      </c>
      <c r="F369" s="29">
        <v>2985</v>
      </c>
      <c r="G369" s="30">
        <v>4.7999999999999996E-3</v>
      </c>
      <c r="H369" s="30">
        <v>0</v>
      </c>
      <c r="I369" s="30">
        <v>8.5000000000000006E-3</v>
      </c>
      <c r="J369" s="30">
        <v>2.9999999999999997E-4</v>
      </c>
      <c r="K369" s="30">
        <v>3.2099999999999997E-2</v>
      </c>
      <c r="L369" s="30">
        <v>0.92310000000000003</v>
      </c>
      <c r="M369" s="30">
        <v>3.1199999999999999E-2</v>
      </c>
      <c r="N369" s="30">
        <v>0.4037</v>
      </c>
      <c r="O369" s="30">
        <v>2.0400000000000001E-2</v>
      </c>
      <c r="P369" s="30">
        <v>0.15970000000000001</v>
      </c>
      <c r="Q369" s="29">
        <v>128.30000000000001</v>
      </c>
      <c r="R369" s="25">
        <v>48623.71</v>
      </c>
      <c r="S369" s="30">
        <v>0.29060000000000002</v>
      </c>
      <c r="T369" s="30">
        <v>0.188</v>
      </c>
      <c r="U369" s="30">
        <v>0.52139999999999997</v>
      </c>
      <c r="V369" s="26">
        <v>17.420000000000002</v>
      </c>
      <c r="W369" s="29">
        <v>20.399999999999999</v>
      </c>
      <c r="X369" s="25">
        <v>68270.289999999994</v>
      </c>
      <c r="Y369" s="26">
        <v>149.65</v>
      </c>
      <c r="Z369" s="25">
        <v>130628.35</v>
      </c>
      <c r="AA369" s="30">
        <v>0.73399999999999999</v>
      </c>
      <c r="AB369" s="30">
        <v>0.22989999999999999</v>
      </c>
      <c r="AC369" s="30">
        <v>3.5000000000000003E-2</v>
      </c>
      <c r="AD369" s="30">
        <v>1.1000000000000001E-3</v>
      </c>
      <c r="AE369" s="30">
        <v>0.2661</v>
      </c>
      <c r="AF369" s="25">
        <v>130.63</v>
      </c>
      <c r="AG369" s="25">
        <v>4109.1499999999996</v>
      </c>
      <c r="AH369" s="25">
        <v>469.69</v>
      </c>
      <c r="AI369" s="25">
        <v>144354.78</v>
      </c>
      <c r="AJ369" s="28">
        <v>398</v>
      </c>
      <c r="AK369" s="33">
        <v>26492</v>
      </c>
      <c r="AL369" s="33">
        <v>40915</v>
      </c>
      <c r="AM369" s="26">
        <v>49.7</v>
      </c>
      <c r="AN369" s="26">
        <v>30.15</v>
      </c>
      <c r="AO369" s="26">
        <v>32.770000000000003</v>
      </c>
      <c r="AP369" s="26">
        <v>4</v>
      </c>
      <c r="AQ369" s="25">
        <v>0</v>
      </c>
      <c r="AR369" s="27">
        <v>1.0559000000000001</v>
      </c>
      <c r="AS369" s="25">
        <v>1024.3800000000001</v>
      </c>
      <c r="AT369" s="25">
        <v>1315.02</v>
      </c>
      <c r="AU369" s="25">
        <v>4936.8900000000003</v>
      </c>
      <c r="AV369" s="25">
        <v>997.04</v>
      </c>
      <c r="AW369" s="25">
        <v>59.47</v>
      </c>
      <c r="AX369" s="25">
        <v>8332.7900000000009</v>
      </c>
      <c r="AY369" s="25">
        <v>3491.06</v>
      </c>
      <c r="AZ369" s="30">
        <v>0.42809999999999998</v>
      </c>
      <c r="BA369" s="25">
        <v>3871.21</v>
      </c>
      <c r="BB369" s="30">
        <v>0.47470000000000001</v>
      </c>
      <c r="BC369" s="25">
        <v>792.36</v>
      </c>
      <c r="BD369" s="30">
        <v>9.7199999999999995E-2</v>
      </c>
      <c r="BE369" s="25">
        <v>8154.63</v>
      </c>
      <c r="BF369" s="25">
        <v>2748.34</v>
      </c>
      <c r="BG369" s="30">
        <v>0.76890000000000003</v>
      </c>
      <c r="BH369" s="30">
        <v>0.64549999999999996</v>
      </c>
      <c r="BI369" s="30">
        <v>0.2213</v>
      </c>
      <c r="BJ369" s="30">
        <v>7.0800000000000002E-2</v>
      </c>
      <c r="BK369" s="30">
        <v>4.6800000000000001E-2</v>
      </c>
      <c r="BL369" s="30">
        <v>1.5599999999999999E-2</v>
      </c>
    </row>
    <row r="370" spans="1:64" ht="15" x14ac:dyDescent="0.25">
      <c r="A370" s="28" t="s">
        <v>633</v>
      </c>
      <c r="B370" s="28">
        <v>45559</v>
      </c>
      <c r="C370" s="28">
        <v>66</v>
      </c>
      <c r="D370" s="29">
        <v>35.54</v>
      </c>
      <c r="E370" s="29">
        <v>2345.6999999999998</v>
      </c>
      <c r="F370" s="29">
        <v>2419</v>
      </c>
      <c r="G370" s="30">
        <v>2.5000000000000001E-3</v>
      </c>
      <c r="H370" s="30">
        <v>2.9999999999999997E-4</v>
      </c>
      <c r="I370" s="30">
        <v>4.1000000000000003E-3</v>
      </c>
      <c r="J370" s="30">
        <v>4.0000000000000002E-4</v>
      </c>
      <c r="K370" s="30">
        <v>1.4800000000000001E-2</v>
      </c>
      <c r="L370" s="30">
        <v>0.94740000000000002</v>
      </c>
      <c r="M370" s="30">
        <v>3.0499999999999999E-2</v>
      </c>
      <c r="N370" s="30">
        <v>0.44440000000000002</v>
      </c>
      <c r="O370" s="30">
        <v>0</v>
      </c>
      <c r="P370" s="30">
        <v>0.15529999999999999</v>
      </c>
      <c r="Q370" s="29">
        <v>106.28</v>
      </c>
      <c r="R370" s="25">
        <v>65093.64</v>
      </c>
      <c r="S370" s="30">
        <v>0.20569999999999999</v>
      </c>
      <c r="T370" s="30">
        <v>0.17710000000000001</v>
      </c>
      <c r="U370" s="30">
        <v>0.61709999999999998</v>
      </c>
      <c r="V370" s="26">
        <v>18.739999999999998</v>
      </c>
      <c r="W370" s="29">
        <v>13.6</v>
      </c>
      <c r="X370" s="25">
        <v>70747.5</v>
      </c>
      <c r="Y370" s="26">
        <v>166.59</v>
      </c>
      <c r="Z370" s="25">
        <v>241290.99</v>
      </c>
      <c r="AA370" s="30">
        <v>0.52329999999999999</v>
      </c>
      <c r="AB370" s="30">
        <v>0.14130000000000001</v>
      </c>
      <c r="AC370" s="30">
        <v>0.33479999999999999</v>
      </c>
      <c r="AD370" s="30">
        <v>5.0000000000000001E-4</v>
      </c>
      <c r="AE370" s="30">
        <v>0.47670000000000001</v>
      </c>
      <c r="AF370" s="25">
        <v>241.29</v>
      </c>
      <c r="AG370" s="25">
        <v>6888.52</v>
      </c>
      <c r="AH370" s="25">
        <v>335.23</v>
      </c>
      <c r="AI370" s="25">
        <v>221740.65</v>
      </c>
      <c r="AJ370" s="28">
        <v>547</v>
      </c>
      <c r="AK370" s="33">
        <v>34854</v>
      </c>
      <c r="AL370" s="33">
        <v>58146</v>
      </c>
      <c r="AM370" s="26">
        <v>37.85</v>
      </c>
      <c r="AN370" s="26">
        <v>23.32</v>
      </c>
      <c r="AO370" s="26">
        <v>25.82</v>
      </c>
      <c r="AP370" s="26">
        <v>3.5</v>
      </c>
      <c r="AQ370" s="25">
        <v>0</v>
      </c>
      <c r="AR370" s="27">
        <v>0.63119999999999998</v>
      </c>
      <c r="AS370" s="25">
        <v>1208.01</v>
      </c>
      <c r="AT370" s="25">
        <v>2374.71</v>
      </c>
      <c r="AU370" s="25">
        <v>6212.8</v>
      </c>
      <c r="AV370" s="25">
        <v>1061.05</v>
      </c>
      <c r="AW370" s="25">
        <v>63.75</v>
      </c>
      <c r="AX370" s="25">
        <v>10920.32</v>
      </c>
      <c r="AY370" s="25">
        <v>5199.54</v>
      </c>
      <c r="AZ370" s="30">
        <v>0.42980000000000002</v>
      </c>
      <c r="BA370" s="25">
        <v>5802</v>
      </c>
      <c r="BB370" s="30">
        <v>0.47960000000000003</v>
      </c>
      <c r="BC370" s="25">
        <v>1095.77</v>
      </c>
      <c r="BD370" s="30">
        <v>9.06E-2</v>
      </c>
      <c r="BE370" s="25">
        <v>12097.31</v>
      </c>
      <c r="BF370" s="25">
        <v>1916.16</v>
      </c>
      <c r="BG370" s="30">
        <v>0.41160000000000002</v>
      </c>
      <c r="BH370" s="30">
        <v>0.58979999999999999</v>
      </c>
      <c r="BI370" s="30">
        <v>0.2016</v>
      </c>
      <c r="BJ370" s="30">
        <v>0.153</v>
      </c>
      <c r="BK370" s="30">
        <v>4.19E-2</v>
      </c>
      <c r="BL370" s="30">
        <v>1.37E-2</v>
      </c>
    </row>
    <row r="371" spans="1:64" ht="15" x14ac:dyDescent="0.25">
      <c r="A371" s="28" t="s">
        <v>634</v>
      </c>
      <c r="B371" s="28">
        <v>49718</v>
      </c>
      <c r="C371" s="28">
        <v>39</v>
      </c>
      <c r="D371" s="29">
        <v>9.2899999999999991</v>
      </c>
      <c r="E371" s="29">
        <v>362.47</v>
      </c>
      <c r="F371" s="29">
        <v>387</v>
      </c>
      <c r="G371" s="30">
        <v>0</v>
      </c>
      <c r="H371" s="30">
        <v>0</v>
      </c>
      <c r="I371" s="30">
        <v>4.8999999999999998E-3</v>
      </c>
      <c r="J371" s="30">
        <v>0</v>
      </c>
      <c r="K371" s="30">
        <v>4.1000000000000003E-3</v>
      </c>
      <c r="L371" s="30">
        <v>0.97829999999999995</v>
      </c>
      <c r="M371" s="30">
        <v>1.2699999999999999E-2</v>
      </c>
      <c r="N371" s="30">
        <v>0.2248</v>
      </c>
      <c r="O371" s="30">
        <v>0</v>
      </c>
      <c r="P371" s="30">
        <v>0.1212</v>
      </c>
      <c r="Q371" s="29">
        <v>21.67</v>
      </c>
      <c r="R371" s="25">
        <v>42767.49</v>
      </c>
      <c r="S371" s="30">
        <v>0.30299999999999999</v>
      </c>
      <c r="T371" s="30">
        <v>0.33329999999999999</v>
      </c>
      <c r="U371" s="30">
        <v>0.36359999999999998</v>
      </c>
      <c r="V371" s="26">
        <v>15.04</v>
      </c>
      <c r="W371" s="29">
        <v>3</v>
      </c>
      <c r="X371" s="25">
        <v>74287.67</v>
      </c>
      <c r="Y371" s="26">
        <v>115.9</v>
      </c>
      <c r="Z371" s="25">
        <v>103452.84</v>
      </c>
      <c r="AA371" s="30">
        <v>0.88519999999999999</v>
      </c>
      <c r="AB371" s="30">
        <v>6.1800000000000001E-2</v>
      </c>
      <c r="AC371" s="30">
        <v>5.2200000000000003E-2</v>
      </c>
      <c r="AD371" s="30">
        <v>8.0000000000000004E-4</v>
      </c>
      <c r="AE371" s="30">
        <v>0.1168</v>
      </c>
      <c r="AF371" s="25">
        <v>103.45</v>
      </c>
      <c r="AG371" s="25">
        <v>2330.71</v>
      </c>
      <c r="AH371" s="25">
        <v>303.79000000000002</v>
      </c>
      <c r="AI371" s="25">
        <v>99534.71</v>
      </c>
      <c r="AJ371" s="28">
        <v>180</v>
      </c>
      <c r="AK371" s="33">
        <v>31405</v>
      </c>
      <c r="AL371" s="33">
        <v>42548</v>
      </c>
      <c r="AM371" s="26">
        <v>39.1</v>
      </c>
      <c r="AN371" s="26">
        <v>21.6</v>
      </c>
      <c r="AO371" s="26">
        <v>21.64</v>
      </c>
      <c r="AP371" s="26">
        <v>4.5</v>
      </c>
      <c r="AQ371" s="25">
        <v>1507.88</v>
      </c>
      <c r="AR371" s="27">
        <v>1.4034</v>
      </c>
      <c r="AS371" s="25">
        <v>1621.33</v>
      </c>
      <c r="AT371" s="25">
        <v>1690.3</v>
      </c>
      <c r="AU371" s="25">
        <v>5241.7299999999996</v>
      </c>
      <c r="AV371" s="25">
        <v>744.95</v>
      </c>
      <c r="AW371" s="25">
        <v>46.31</v>
      </c>
      <c r="AX371" s="25">
        <v>9344.61</v>
      </c>
      <c r="AY371" s="25">
        <v>5542.02</v>
      </c>
      <c r="AZ371" s="30">
        <v>0.55649999999999999</v>
      </c>
      <c r="BA371" s="25">
        <v>3667.14</v>
      </c>
      <c r="BB371" s="30">
        <v>0.36820000000000003</v>
      </c>
      <c r="BC371" s="25">
        <v>749.5</v>
      </c>
      <c r="BD371" s="30">
        <v>7.5300000000000006E-2</v>
      </c>
      <c r="BE371" s="25">
        <v>9958.66</v>
      </c>
      <c r="BF371" s="25">
        <v>5431.26</v>
      </c>
      <c r="BG371" s="30">
        <v>1.8918999999999999</v>
      </c>
      <c r="BH371" s="30">
        <v>0.5766</v>
      </c>
      <c r="BI371" s="30">
        <v>0.1671</v>
      </c>
      <c r="BJ371" s="30">
        <v>0.18099999999999999</v>
      </c>
      <c r="BK371" s="30">
        <v>4.3299999999999998E-2</v>
      </c>
      <c r="BL371" s="30">
        <v>3.2099999999999997E-2</v>
      </c>
    </row>
    <row r="372" spans="1:64" ht="15" x14ac:dyDescent="0.25">
      <c r="A372" s="28" t="s">
        <v>635</v>
      </c>
      <c r="B372" s="28">
        <v>44453</v>
      </c>
      <c r="C372" s="28">
        <v>24</v>
      </c>
      <c r="D372" s="29">
        <v>280.22000000000003</v>
      </c>
      <c r="E372" s="29">
        <v>6725.38</v>
      </c>
      <c r="F372" s="29">
        <v>6456</v>
      </c>
      <c r="G372" s="30">
        <v>4.3E-3</v>
      </c>
      <c r="H372" s="30">
        <v>4.0000000000000002E-4</v>
      </c>
      <c r="I372" s="30">
        <v>4.5900000000000003E-2</v>
      </c>
      <c r="J372" s="30">
        <v>2.0999999999999999E-3</v>
      </c>
      <c r="K372" s="30">
        <v>1.23E-2</v>
      </c>
      <c r="L372" s="30">
        <v>0.87460000000000004</v>
      </c>
      <c r="M372" s="30">
        <v>6.0400000000000002E-2</v>
      </c>
      <c r="N372" s="30">
        <v>0.57730000000000004</v>
      </c>
      <c r="O372" s="30">
        <v>2.8999999999999998E-3</v>
      </c>
      <c r="P372" s="30">
        <v>0.15770000000000001</v>
      </c>
      <c r="Q372" s="29">
        <v>237.87</v>
      </c>
      <c r="R372" s="25">
        <v>51521.760000000002</v>
      </c>
      <c r="S372" s="30">
        <v>0.21429999999999999</v>
      </c>
      <c r="T372" s="30">
        <v>0.21190000000000001</v>
      </c>
      <c r="U372" s="30">
        <v>0.57379999999999998</v>
      </c>
      <c r="V372" s="26">
        <v>21.19</v>
      </c>
      <c r="W372" s="29">
        <v>38</v>
      </c>
      <c r="X372" s="25">
        <v>71096.97</v>
      </c>
      <c r="Y372" s="26">
        <v>173.02</v>
      </c>
      <c r="Z372" s="25">
        <v>119412.91</v>
      </c>
      <c r="AA372" s="30">
        <v>0.72160000000000002</v>
      </c>
      <c r="AB372" s="30">
        <v>0.24260000000000001</v>
      </c>
      <c r="AC372" s="30">
        <v>3.4700000000000002E-2</v>
      </c>
      <c r="AD372" s="30">
        <v>1.1000000000000001E-3</v>
      </c>
      <c r="AE372" s="30">
        <v>0.27939999999999998</v>
      </c>
      <c r="AF372" s="25">
        <v>119.41</v>
      </c>
      <c r="AG372" s="25">
        <v>3562.96</v>
      </c>
      <c r="AH372" s="25">
        <v>507.27</v>
      </c>
      <c r="AI372" s="25">
        <v>119711.25</v>
      </c>
      <c r="AJ372" s="28">
        <v>290</v>
      </c>
      <c r="AK372" s="33">
        <v>24882</v>
      </c>
      <c r="AL372" s="33">
        <v>37886</v>
      </c>
      <c r="AM372" s="26">
        <v>36.86</v>
      </c>
      <c r="AN372" s="26">
        <v>29.42</v>
      </c>
      <c r="AO372" s="26">
        <v>30.04</v>
      </c>
      <c r="AP372" s="26">
        <v>4.0999999999999996</v>
      </c>
      <c r="AQ372" s="25">
        <v>1064.78</v>
      </c>
      <c r="AR372" s="27">
        <v>1.5623</v>
      </c>
      <c r="AS372" s="25">
        <v>953.4</v>
      </c>
      <c r="AT372" s="25">
        <v>1624.29</v>
      </c>
      <c r="AU372" s="25">
        <v>5428.7</v>
      </c>
      <c r="AV372" s="25">
        <v>840.75</v>
      </c>
      <c r="AW372" s="25">
        <v>550.04999999999995</v>
      </c>
      <c r="AX372" s="25">
        <v>9397.19</v>
      </c>
      <c r="AY372" s="25">
        <v>4069.01</v>
      </c>
      <c r="AZ372" s="30">
        <v>0.4239</v>
      </c>
      <c r="BA372" s="25">
        <v>4261.9399999999996</v>
      </c>
      <c r="BB372" s="30">
        <v>0.44400000000000001</v>
      </c>
      <c r="BC372" s="25">
        <v>1268.29</v>
      </c>
      <c r="BD372" s="30">
        <v>0.1321</v>
      </c>
      <c r="BE372" s="25">
        <v>9599.24</v>
      </c>
      <c r="BF372" s="25">
        <v>3197.06</v>
      </c>
      <c r="BG372" s="30">
        <v>1.0368999999999999</v>
      </c>
      <c r="BH372" s="30">
        <v>0.5917</v>
      </c>
      <c r="BI372" s="30">
        <v>0.1905</v>
      </c>
      <c r="BJ372" s="30">
        <v>0.1648</v>
      </c>
      <c r="BK372" s="30">
        <v>3.5700000000000003E-2</v>
      </c>
      <c r="BL372" s="30">
        <v>1.7299999999999999E-2</v>
      </c>
    </row>
    <row r="373" spans="1:64" ht="15" x14ac:dyDescent="0.25">
      <c r="A373" s="28" t="s">
        <v>636</v>
      </c>
      <c r="B373" s="28">
        <v>47217</v>
      </c>
      <c r="C373" s="28">
        <v>29</v>
      </c>
      <c r="D373" s="29">
        <v>23.07</v>
      </c>
      <c r="E373" s="29">
        <v>669.15</v>
      </c>
      <c r="F373" s="29">
        <v>631</v>
      </c>
      <c r="G373" s="30">
        <v>7.9000000000000008E-3</v>
      </c>
      <c r="H373" s="30">
        <v>0</v>
      </c>
      <c r="I373" s="30">
        <v>3.1199999999999999E-2</v>
      </c>
      <c r="J373" s="30">
        <v>0</v>
      </c>
      <c r="K373" s="30">
        <v>1.7000000000000001E-2</v>
      </c>
      <c r="L373" s="30">
        <v>0.93140000000000001</v>
      </c>
      <c r="M373" s="30">
        <v>1.2500000000000001E-2</v>
      </c>
      <c r="N373" s="30">
        <v>0.29909999999999998</v>
      </c>
      <c r="O373" s="30">
        <v>0</v>
      </c>
      <c r="P373" s="30">
        <v>0.13109999999999999</v>
      </c>
      <c r="Q373" s="29">
        <v>38.119999999999997</v>
      </c>
      <c r="R373" s="25">
        <v>54944.22</v>
      </c>
      <c r="S373" s="30">
        <v>0.30769999999999997</v>
      </c>
      <c r="T373" s="30">
        <v>0.15379999999999999</v>
      </c>
      <c r="U373" s="30">
        <v>0.53849999999999998</v>
      </c>
      <c r="V373" s="26">
        <v>15.77</v>
      </c>
      <c r="W373" s="29">
        <v>4</v>
      </c>
      <c r="X373" s="25">
        <v>72769.5</v>
      </c>
      <c r="Y373" s="26">
        <v>163.32</v>
      </c>
      <c r="Z373" s="25">
        <v>267542.45</v>
      </c>
      <c r="AA373" s="30">
        <v>0.86050000000000004</v>
      </c>
      <c r="AB373" s="30">
        <v>0.1163</v>
      </c>
      <c r="AC373" s="30">
        <v>2.1999999999999999E-2</v>
      </c>
      <c r="AD373" s="30">
        <v>1.1999999999999999E-3</v>
      </c>
      <c r="AE373" s="30">
        <v>0.13950000000000001</v>
      </c>
      <c r="AF373" s="25">
        <v>267.54000000000002</v>
      </c>
      <c r="AG373" s="25">
        <v>9796.85</v>
      </c>
      <c r="AH373" s="25">
        <v>1155.47</v>
      </c>
      <c r="AI373" s="25">
        <v>279795.59999999998</v>
      </c>
      <c r="AJ373" s="28">
        <v>593</v>
      </c>
      <c r="AK373" s="33">
        <v>35609</v>
      </c>
      <c r="AL373" s="33">
        <v>57301</v>
      </c>
      <c r="AM373" s="26">
        <v>66.489999999999995</v>
      </c>
      <c r="AN373" s="26">
        <v>35.630000000000003</v>
      </c>
      <c r="AO373" s="26">
        <v>37.97</v>
      </c>
      <c r="AP373" s="26">
        <v>5.0999999999999996</v>
      </c>
      <c r="AQ373" s="25">
        <v>0</v>
      </c>
      <c r="AR373" s="27">
        <v>1.2988</v>
      </c>
      <c r="AS373" s="25">
        <v>1677.95</v>
      </c>
      <c r="AT373" s="25">
        <v>2667.58</v>
      </c>
      <c r="AU373" s="25">
        <v>6529.62</v>
      </c>
      <c r="AV373" s="25">
        <v>1189.25</v>
      </c>
      <c r="AW373" s="25">
        <v>134.19999999999999</v>
      </c>
      <c r="AX373" s="25">
        <v>12198.6</v>
      </c>
      <c r="AY373" s="25">
        <v>3578.83</v>
      </c>
      <c r="AZ373" s="30">
        <v>0.25659999999999999</v>
      </c>
      <c r="BA373" s="25">
        <v>9641.7099999999991</v>
      </c>
      <c r="BB373" s="30">
        <v>0.69140000000000001</v>
      </c>
      <c r="BC373" s="25">
        <v>724.43</v>
      </c>
      <c r="BD373" s="30">
        <v>5.1900000000000002E-2</v>
      </c>
      <c r="BE373" s="25">
        <v>13944.97</v>
      </c>
      <c r="BF373" s="25">
        <v>1153.55</v>
      </c>
      <c r="BG373" s="30">
        <v>0.1615</v>
      </c>
      <c r="BH373" s="30">
        <v>0.52110000000000001</v>
      </c>
      <c r="BI373" s="30">
        <v>0.1938</v>
      </c>
      <c r="BJ373" s="30">
        <v>0.22070000000000001</v>
      </c>
      <c r="BK373" s="30">
        <v>3.0800000000000001E-2</v>
      </c>
      <c r="BL373" s="30">
        <v>3.3599999999999998E-2</v>
      </c>
    </row>
    <row r="374" spans="1:64" ht="15" x14ac:dyDescent="0.25">
      <c r="A374" s="28" t="s">
        <v>637</v>
      </c>
      <c r="B374" s="28">
        <v>45542</v>
      </c>
      <c r="C374" s="28">
        <v>79</v>
      </c>
      <c r="D374" s="29">
        <v>14</v>
      </c>
      <c r="E374" s="29">
        <v>1106.3800000000001</v>
      </c>
      <c r="F374" s="29">
        <v>1133</v>
      </c>
      <c r="G374" s="30">
        <v>2.5999999999999999E-3</v>
      </c>
      <c r="H374" s="30">
        <v>0</v>
      </c>
      <c r="I374" s="30">
        <v>1.3899999999999999E-2</v>
      </c>
      <c r="J374" s="30">
        <v>8.9999999999999998E-4</v>
      </c>
      <c r="K374" s="30">
        <v>9.2999999999999992E-3</v>
      </c>
      <c r="L374" s="30">
        <v>0.93569999999999998</v>
      </c>
      <c r="M374" s="30">
        <v>3.7600000000000001E-2</v>
      </c>
      <c r="N374" s="30">
        <v>0.65839999999999999</v>
      </c>
      <c r="O374" s="30">
        <v>0</v>
      </c>
      <c r="P374" s="30">
        <v>0.1694</v>
      </c>
      <c r="Q374" s="29">
        <v>52</v>
      </c>
      <c r="R374" s="25">
        <v>43470.23</v>
      </c>
      <c r="S374" s="30">
        <v>0.1928</v>
      </c>
      <c r="T374" s="30">
        <v>0.13250000000000001</v>
      </c>
      <c r="U374" s="30">
        <v>0.67469999999999997</v>
      </c>
      <c r="V374" s="26">
        <v>17.25</v>
      </c>
      <c r="W374" s="29">
        <v>9</v>
      </c>
      <c r="X374" s="25">
        <v>64922.67</v>
      </c>
      <c r="Y374" s="26">
        <v>118.18</v>
      </c>
      <c r="Z374" s="25">
        <v>85156.07</v>
      </c>
      <c r="AA374" s="30">
        <v>0.71679999999999999</v>
      </c>
      <c r="AB374" s="30">
        <v>0.20250000000000001</v>
      </c>
      <c r="AC374" s="30">
        <v>7.8899999999999998E-2</v>
      </c>
      <c r="AD374" s="30">
        <v>1.8E-3</v>
      </c>
      <c r="AE374" s="30">
        <v>0.28439999999999999</v>
      </c>
      <c r="AF374" s="25">
        <v>85.16</v>
      </c>
      <c r="AG374" s="25">
        <v>2836.18</v>
      </c>
      <c r="AH374" s="25">
        <v>332.35</v>
      </c>
      <c r="AI374" s="25">
        <v>85178.74</v>
      </c>
      <c r="AJ374" s="28">
        <v>92</v>
      </c>
      <c r="AK374" s="33">
        <v>23894</v>
      </c>
      <c r="AL374" s="33">
        <v>32896</v>
      </c>
      <c r="AM374" s="26">
        <v>52.8</v>
      </c>
      <c r="AN374" s="26">
        <v>29.64</v>
      </c>
      <c r="AO374" s="26">
        <v>38.520000000000003</v>
      </c>
      <c r="AP374" s="26">
        <v>4.7</v>
      </c>
      <c r="AQ374" s="25">
        <v>0</v>
      </c>
      <c r="AR374" s="27">
        <v>1.2057</v>
      </c>
      <c r="AS374" s="25">
        <v>1251.28</v>
      </c>
      <c r="AT374" s="25">
        <v>2126.14</v>
      </c>
      <c r="AU374" s="25">
        <v>5263.56</v>
      </c>
      <c r="AV374" s="25">
        <v>939.91</v>
      </c>
      <c r="AW374" s="25">
        <v>206.43</v>
      </c>
      <c r="AX374" s="25">
        <v>9787.33</v>
      </c>
      <c r="AY374" s="25">
        <v>5378.24</v>
      </c>
      <c r="AZ374" s="30">
        <v>0.55069999999999997</v>
      </c>
      <c r="BA374" s="25">
        <v>3334.99</v>
      </c>
      <c r="BB374" s="30">
        <v>0.34150000000000003</v>
      </c>
      <c r="BC374" s="25">
        <v>1053.48</v>
      </c>
      <c r="BD374" s="30">
        <v>0.1079</v>
      </c>
      <c r="BE374" s="25">
        <v>9766.7000000000007</v>
      </c>
      <c r="BF374" s="25">
        <v>5465.93</v>
      </c>
      <c r="BG374" s="30">
        <v>3.1394000000000002</v>
      </c>
      <c r="BH374" s="30">
        <v>0.55049999999999999</v>
      </c>
      <c r="BI374" s="30">
        <v>0.26019999999999999</v>
      </c>
      <c r="BJ374" s="30">
        <v>0.12559999999999999</v>
      </c>
      <c r="BK374" s="30">
        <v>3.1899999999999998E-2</v>
      </c>
      <c r="BL374" s="30">
        <v>3.1800000000000002E-2</v>
      </c>
    </row>
    <row r="375" spans="1:64" ht="15" x14ac:dyDescent="0.25">
      <c r="A375" s="28" t="s">
        <v>638</v>
      </c>
      <c r="B375" s="28">
        <v>45567</v>
      </c>
      <c r="C375" s="28">
        <v>22</v>
      </c>
      <c r="D375" s="29">
        <v>66.739999999999995</v>
      </c>
      <c r="E375" s="29">
        <v>1468.37</v>
      </c>
      <c r="F375" s="29">
        <v>1410</v>
      </c>
      <c r="G375" s="30">
        <v>1.1000000000000001E-3</v>
      </c>
      <c r="H375" s="30">
        <v>0</v>
      </c>
      <c r="I375" s="30">
        <v>3.8999999999999998E-3</v>
      </c>
      <c r="J375" s="30">
        <v>1.9E-3</v>
      </c>
      <c r="K375" s="30">
        <v>3.0999999999999999E-3</v>
      </c>
      <c r="L375" s="30">
        <v>0.96879999999999999</v>
      </c>
      <c r="M375" s="30">
        <v>2.12E-2</v>
      </c>
      <c r="N375" s="30">
        <v>0.495</v>
      </c>
      <c r="O375" s="30">
        <v>0</v>
      </c>
      <c r="P375" s="30">
        <v>0.13350000000000001</v>
      </c>
      <c r="Q375" s="29">
        <v>58.53</v>
      </c>
      <c r="R375" s="25">
        <v>51370.75</v>
      </c>
      <c r="S375" s="30">
        <v>0.22520000000000001</v>
      </c>
      <c r="T375" s="30">
        <v>0.1532</v>
      </c>
      <c r="U375" s="30">
        <v>0.62160000000000004</v>
      </c>
      <c r="V375" s="26">
        <v>20.93</v>
      </c>
      <c r="W375" s="29">
        <v>6.19</v>
      </c>
      <c r="X375" s="25">
        <v>74707.42</v>
      </c>
      <c r="Y375" s="26">
        <v>226.9</v>
      </c>
      <c r="Z375" s="25">
        <v>83687.31</v>
      </c>
      <c r="AA375" s="30">
        <v>0.83889999999999998</v>
      </c>
      <c r="AB375" s="30">
        <v>0.14430000000000001</v>
      </c>
      <c r="AC375" s="30">
        <v>1.52E-2</v>
      </c>
      <c r="AD375" s="30">
        <v>1.6000000000000001E-3</v>
      </c>
      <c r="AE375" s="30">
        <v>0.16189999999999999</v>
      </c>
      <c r="AF375" s="25">
        <v>83.69</v>
      </c>
      <c r="AG375" s="25">
        <v>2262.17</v>
      </c>
      <c r="AH375" s="25">
        <v>349.82</v>
      </c>
      <c r="AI375" s="25">
        <v>84966.080000000002</v>
      </c>
      <c r="AJ375" s="28">
        <v>90</v>
      </c>
      <c r="AK375" s="33">
        <v>28054</v>
      </c>
      <c r="AL375" s="33">
        <v>37847</v>
      </c>
      <c r="AM375" s="26">
        <v>37.200000000000003</v>
      </c>
      <c r="AN375" s="26">
        <v>26.84</v>
      </c>
      <c r="AO375" s="26">
        <v>26.93</v>
      </c>
      <c r="AP375" s="26">
        <v>5.0999999999999996</v>
      </c>
      <c r="AQ375" s="25">
        <v>0</v>
      </c>
      <c r="AR375" s="27">
        <v>0.77859999999999996</v>
      </c>
      <c r="AS375" s="25">
        <v>1167.74</v>
      </c>
      <c r="AT375" s="25">
        <v>1712.63</v>
      </c>
      <c r="AU375" s="25">
        <v>4534.5</v>
      </c>
      <c r="AV375" s="25">
        <v>561.32000000000005</v>
      </c>
      <c r="AW375" s="25">
        <v>196.33</v>
      </c>
      <c r="AX375" s="25">
        <v>8172.52</v>
      </c>
      <c r="AY375" s="25">
        <v>5253.76</v>
      </c>
      <c r="AZ375" s="30">
        <v>0.63600000000000001</v>
      </c>
      <c r="BA375" s="25">
        <v>2117.4499999999998</v>
      </c>
      <c r="BB375" s="30">
        <v>0.25629999999999997</v>
      </c>
      <c r="BC375" s="25">
        <v>888.93</v>
      </c>
      <c r="BD375" s="30">
        <v>0.1076</v>
      </c>
      <c r="BE375" s="25">
        <v>8260.14</v>
      </c>
      <c r="BF375" s="25">
        <v>4728.58</v>
      </c>
      <c r="BG375" s="30">
        <v>1.8742000000000001</v>
      </c>
      <c r="BH375" s="30">
        <v>0.54190000000000005</v>
      </c>
      <c r="BI375" s="30">
        <v>0.2132</v>
      </c>
      <c r="BJ375" s="30">
        <v>0.19170000000000001</v>
      </c>
      <c r="BK375" s="30">
        <v>4.4400000000000002E-2</v>
      </c>
      <c r="BL375" s="30">
        <v>8.8999999999999999E-3</v>
      </c>
    </row>
    <row r="376" spans="1:64" ht="15" x14ac:dyDescent="0.25">
      <c r="A376" s="28" t="s">
        <v>639</v>
      </c>
      <c r="B376" s="28">
        <v>48637</v>
      </c>
      <c r="C376" s="28">
        <v>40</v>
      </c>
      <c r="D376" s="29">
        <v>14.49</v>
      </c>
      <c r="E376" s="29">
        <v>579.54</v>
      </c>
      <c r="F376" s="29">
        <v>599</v>
      </c>
      <c r="G376" s="30">
        <v>6.6E-3</v>
      </c>
      <c r="H376" s="30">
        <v>0</v>
      </c>
      <c r="I376" s="30">
        <v>1.5100000000000001E-2</v>
      </c>
      <c r="J376" s="30">
        <v>6.6E-3</v>
      </c>
      <c r="K376" s="30">
        <v>1.5800000000000002E-2</v>
      </c>
      <c r="L376" s="30">
        <v>0.92810000000000004</v>
      </c>
      <c r="M376" s="30">
        <v>2.7799999999999998E-2</v>
      </c>
      <c r="N376" s="30">
        <v>0.2742</v>
      </c>
      <c r="O376" s="30">
        <v>0</v>
      </c>
      <c r="P376" s="30">
        <v>8.3599999999999994E-2</v>
      </c>
      <c r="Q376" s="29">
        <v>25.55</v>
      </c>
      <c r="R376" s="25">
        <v>47883.92</v>
      </c>
      <c r="S376" s="30">
        <v>0.375</v>
      </c>
      <c r="T376" s="30">
        <v>0.125</v>
      </c>
      <c r="U376" s="30">
        <v>0.5</v>
      </c>
      <c r="V376" s="26">
        <v>17.850000000000001</v>
      </c>
      <c r="W376" s="29">
        <v>5.2</v>
      </c>
      <c r="X376" s="25">
        <v>73367.649999999994</v>
      </c>
      <c r="Y376" s="26">
        <v>106.68</v>
      </c>
      <c r="Z376" s="25">
        <v>115642.2</v>
      </c>
      <c r="AA376" s="30">
        <v>0.9597</v>
      </c>
      <c r="AB376" s="30">
        <v>1.9300000000000001E-2</v>
      </c>
      <c r="AC376" s="30">
        <v>2.0400000000000001E-2</v>
      </c>
      <c r="AD376" s="30">
        <v>5.9999999999999995E-4</v>
      </c>
      <c r="AE376" s="30">
        <v>4.0300000000000002E-2</v>
      </c>
      <c r="AF376" s="25">
        <v>115.64</v>
      </c>
      <c r="AG376" s="25">
        <v>2645.29</v>
      </c>
      <c r="AH376" s="25">
        <v>517.62</v>
      </c>
      <c r="AI376" s="25">
        <v>112829.91</v>
      </c>
      <c r="AJ376" s="28">
        <v>247</v>
      </c>
      <c r="AK376" s="33">
        <v>33167</v>
      </c>
      <c r="AL376" s="33">
        <v>45580</v>
      </c>
      <c r="AM376" s="26">
        <v>40.69</v>
      </c>
      <c r="AN376" s="26">
        <v>22.47</v>
      </c>
      <c r="AO376" s="26">
        <v>23.42</v>
      </c>
      <c r="AP376" s="26">
        <v>5.7</v>
      </c>
      <c r="AQ376" s="25">
        <v>1845.87</v>
      </c>
      <c r="AR376" s="27">
        <v>1.4402999999999999</v>
      </c>
      <c r="AS376" s="25">
        <v>1579.4</v>
      </c>
      <c r="AT376" s="25">
        <v>2361.58</v>
      </c>
      <c r="AU376" s="25">
        <v>4467.79</v>
      </c>
      <c r="AV376" s="25">
        <v>1278.3</v>
      </c>
      <c r="AW376" s="25">
        <v>149.81</v>
      </c>
      <c r="AX376" s="25">
        <v>9836.8799999999992</v>
      </c>
      <c r="AY376" s="25">
        <v>3933.68</v>
      </c>
      <c r="AZ376" s="30">
        <v>0.43609999999999999</v>
      </c>
      <c r="BA376" s="25">
        <v>4497.9399999999996</v>
      </c>
      <c r="BB376" s="30">
        <v>0.49869999999999998</v>
      </c>
      <c r="BC376" s="25">
        <v>587.91</v>
      </c>
      <c r="BD376" s="30">
        <v>6.5199999999999994E-2</v>
      </c>
      <c r="BE376" s="25">
        <v>9019.5300000000007</v>
      </c>
      <c r="BF376" s="25">
        <v>3759.98</v>
      </c>
      <c r="BG376" s="30">
        <v>1.2012</v>
      </c>
      <c r="BH376" s="30">
        <v>0.51949999999999996</v>
      </c>
      <c r="BI376" s="30">
        <v>0.20230000000000001</v>
      </c>
      <c r="BJ376" s="30">
        <v>0.2087</v>
      </c>
      <c r="BK376" s="30">
        <v>3.4299999999999997E-2</v>
      </c>
      <c r="BL376" s="30">
        <v>3.5200000000000002E-2</v>
      </c>
    </row>
    <row r="377" spans="1:64" ht="15" x14ac:dyDescent="0.25">
      <c r="A377" s="28" t="s">
        <v>640</v>
      </c>
      <c r="B377" s="28">
        <v>44495</v>
      </c>
      <c r="C377" s="28">
        <v>9</v>
      </c>
      <c r="D377" s="29">
        <v>323.95999999999998</v>
      </c>
      <c r="E377" s="29">
        <v>2915.63</v>
      </c>
      <c r="F377" s="29">
        <v>2770</v>
      </c>
      <c r="G377" s="30">
        <v>6.1000000000000004E-3</v>
      </c>
      <c r="H377" s="30">
        <v>4.0000000000000002E-4</v>
      </c>
      <c r="I377" s="30">
        <v>5.4100000000000002E-2</v>
      </c>
      <c r="J377" s="30">
        <v>1.8E-3</v>
      </c>
      <c r="K377" s="30">
        <v>7.4999999999999997E-3</v>
      </c>
      <c r="L377" s="30">
        <v>0.88759999999999994</v>
      </c>
      <c r="M377" s="30">
        <v>4.2500000000000003E-2</v>
      </c>
      <c r="N377" s="30">
        <v>0.62350000000000005</v>
      </c>
      <c r="O377" s="30">
        <v>0</v>
      </c>
      <c r="P377" s="30">
        <v>0.13519999999999999</v>
      </c>
      <c r="Q377" s="29">
        <v>122.5</v>
      </c>
      <c r="R377" s="25">
        <v>50484.88</v>
      </c>
      <c r="S377" s="30">
        <v>0.2</v>
      </c>
      <c r="T377" s="30">
        <v>0.11890000000000001</v>
      </c>
      <c r="U377" s="30">
        <v>0.68110000000000004</v>
      </c>
      <c r="V377" s="26">
        <v>18.72</v>
      </c>
      <c r="W377" s="29">
        <v>13</v>
      </c>
      <c r="X377" s="25">
        <v>70648.77</v>
      </c>
      <c r="Y377" s="26">
        <v>217.72</v>
      </c>
      <c r="Z377" s="25">
        <v>89227.22</v>
      </c>
      <c r="AA377" s="30">
        <v>0.75829999999999997</v>
      </c>
      <c r="AB377" s="30">
        <v>0.1981</v>
      </c>
      <c r="AC377" s="30">
        <v>4.19E-2</v>
      </c>
      <c r="AD377" s="30">
        <v>1.6999999999999999E-3</v>
      </c>
      <c r="AE377" s="30">
        <v>0.2437</v>
      </c>
      <c r="AF377" s="25">
        <v>89.23</v>
      </c>
      <c r="AG377" s="25">
        <v>2966.62</v>
      </c>
      <c r="AH377" s="25">
        <v>458.01</v>
      </c>
      <c r="AI377" s="25">
        <v>94319.9</v>
      </c>
      <c r="AJ377" s="28">
        <v>148</v>
      </c>
      <c r="AK377" s="33">
        <v>24789</v>
      </c>
      <c r="AL377" s="33">
        <v>35744</v>
      </c>
      <c r="AM377" s="26">
        <v>48.65</v>
      </c>
      <c r="AN377" s="26">
        <v>31.66</v>
      </c>
      <c r="AO377" s="26">
        <v>35.93</v>
      </c>
      <c r="AP377" s="26">
        <v>5.7</v>
      </c>
      <c r="AQ377" s="25">
        <v>0</v>
      </c>
      <c r="AR377" s="27">
        <v>0.96109999999999995</v>
      </c>
      <c r="AS377" s="25">
        <v>1179.1500000000001</v>
      </c>
      <c r="AT377" s="25">
        <v>1700.29</v>
      </c>
      <c r="AU377" s="25">
        <v>4842.3500000000004</v>
      </c>
      <c r="AV377" s="25">
        <v>710.26</v>
      </c>
      <c r="AW377" s="25">
        <v>356.7</v>
      </c>
      <c r="AX377" s="25">
        <v>8788.75</v>
      </c>
      <c r="AY377" s="25">
        <v>5053.0600000000004</v>
      </c>
      <c r="AZ377" s="30">
        <v>0.56420000000000003</v>
      </c>
      <c r="BA377" s="25">
        <v>2763.9</v>
      </c>
      <c r="BB377" s="30">
        <v>0.30859999999999999</v>
      </c>
      <c r="BC377" s="25">
        <v>1139.74</v>
      </c>
      <c r="BD377" s="30">
        <v>0.12720000000000001</v>
      </c>
      <c r="BE377" s="25">
        <v>8956.7000000000007</v>
      </c>
      <c r="BF377" s="25">
        <v>4084.53</v>
      </c>
      <c r="BG377" s="30">
        <v>1.6476999999999999</v>
      </c>
      <c r="BH377" s="30">
        <v>0.55910000000000004</v>
      </c>
      <c r="BI377" s="30">
        <v>0.23050000000000001</v>
      </c>
      <c r="BJ377" s="30">
        <v>0.17849999999999999</v>
      </c>
      <c r="BK377" s="30">
        <v>2.2800000000000001E-2</v>
      </c>
      <c r="BL377" s="30">
        <v>9.1999999999999998E-3</v>
      </c>
    </row>
    <row r="378" spans="1:64" ht="15" x14ac:dyDescent="0.25">
      <c r="A378" s="28" t="s">
        <v>641</v>
      </c>
      <c r="B378" s="28">
        <v>48900</v>
      </c>
      <c r="C378" s="28">
        <v>238</v>
      </c>
      <c r="D378" s="29">
        <v>4.33</v>
      </c>
      <c r="E378" s="29">
        <v>1030.67</v>
      </c>
      <c r="F378" s="29">
        <v>1052</v>
      </c>
      <c r="G378" s="30">
        <v>1.9E-3</v>
      </c>
      <c r="H378" s="30">
        <v>0</v>
      </c>
      <c r="I378" s="30">
        <v>1E-3</v>
      </c>
      <c r="J378" s="30">
        <v>0</v>
      </c>
      <c r="K378" s="30">
        <v>8.0000000000000004E-4</v>
      </c>
      <c r="L378" s="30">
        <v>0.99629999999999996</v>
      </c>
      <c r="M378" s="30">
        <v>0</v>
      </c>
      <c r="N378" s="30">
        <v>0.47239999999999999</v>
      </c>
      <c r="O378" s="30">
        <v>0</v>
      </c>
      <c r="P378" s="30">
        <v>0.12839999999999999</v>
      </c>
      <c r="Q378" s="29">
        <v>41.54</v>
      </c>
      <c r="R378" s="25">
        <v>48990.23</v>
      </c>
      <c r="S378" s="30">
        <v>0.19120000000000001</v>
      </c>
      <c r="T378" s="30">
        <v>0.13239999999999999</v>
      </c>
      <c r="U378" s="30">
        <v>0.67649999999999999</v>
      </c>
      <c r="V378" s="26">
        <v>20.78</v>
      </c>
      <c r="W378" s="29">
        <v>7.2</v>
      </c>
      <c r="X378" s="25">
        <v>52613.83</v>
      </c>
      <c r="Y378" s="26">
        <v>135.83000000000001</v>
      </c>
      <c r="Z378" s="25">
        <v>148600.35</v>
      </c>
      <c r="AA378" s="30">
        <v>0.63029999999999997</v>
      </c>
      <c r="AB378" s="30">
        <v>3.0599999999999999E-2</v>
      </c>
      <c r="AC378" s="30">
        <v>0.3382</v>
      </c>
      <c r="AD378" s="30">
        <v>8.0000000000000004E-4</v>
      </c>
      <c r="AE378" s="30">
        <v>0.36969999999999997</v>
      </c>
      <c r="AF378" s="25">
        <v>148.6</v>
      </c>
      <c r="AG378" s="25">
        <v>3883.58</v>
      </c>
      <c r="AH378" s="25">
        <v>281.26</v>
      </c>
      <c r="AI378" s="25">
        <v>107204.81</v>
      </c>
      <c r="AJ378" s="28">
        <v>222</v>
      </c>
      <c r="AK378" s="33">
        <v>28430</v>
      </c>
      <c r="AL378" s="33">
        <v>37185</v>
      </c>
      <c r="AM378" s="26">
        <v>33.69</v>
      </c>
      <c r="AN378" s="26">
        <v>21.97</v>
      </c>
      <c r="AO378" s="26">
        <v>28.23</v>
      </c>
      <c r="AP378" s="26">
        <v>4.7</v>
      </c>
      <c r="AQ378" s="25">
        <v>0</v>
      </c>
      <c r="AR378" s="27">
        <v>1.0137</v>
      </c>
      <c r="AS378" s="25">
        <v>1527.04</v>
      </c>
      <c r="AT378" s="25">
        <v>2322.85</v>
      </c>
      <c r="AU378" s="25">
        <v>5095.7299999999996</v>
      </c>
      <c r="AV378" s="25">
        <v>557.05999999999995</v>
      </c>
      <c r="AW378" s="25">
        <v>179.99</v>
      </c>
      <c r="AX378" s="25">
        <v>9682.67</v>
      </c>
      <c r="AY378" s="25">
        <v>5389</v>
      </c>
      <c r="AZ378" s="30">
        <v>0.53710000000000002</v>
      </c>
      <c r="BA378" s="25">
        <v>3615.39</v>
      </c>
      <c r="BB378" s="30">
        <v>0.36030000000000001</v>
      </c>
      <c r="BC378" s="25">
        <v>1029.27</v>
      </c>
      <c r="BD378" s="30">
        <v>0.1026</v>
      </c>
      <c r="BE378" s="25">
        <v>10033.67</v>
      </c>
      <c r="BF378" s="25">
        <v>5578.97</v>
      </c>
      <c r="BG378" s="30">
        <v>2.5813000000000001</v>
      </c>
      <c r="BH378" s="30">
        <v>0.50839999999999996</v>
      </c>
      <c r="BI378" s="30">
        <v>0.26690000000000003</v>
      </c>
      <c r="BJ378" s="30">
        <v>0.125</v>
      </c>
      <c r="BK378" s="30">
        <v>4.9299999999999997E-2</v>
      </c>
      <c r="BL378" s="30">
        <v>5.0299999999999997E-2</v>
      </c>
    </row>
    <row r="379" spans="1:64" ht="15" x14ac:dyDescent="0.25">
      <c r="A379" s="28" t="s">
        <v>642</v>
      </c>
      <c r="B379" s="28">
        <v>50047</v>
      </c>
      <c r="C379" s="28">
        <v>28</v>
      </c>
      <c r="D379" s="29">
        <v>143.9</v>
      </c>
      <c r="E379" s="29">
        <v>4029.15</v>
      </c>
      <c r="F379" s="29">
        <v>3979</v>
      </c>
      <c r="G379" s="30">
        <v>3.4099999999999998E-2</v>
      </c>
      <c r="H379" s="30">
        <v>2.9999999999999997E-4</v>
      </c>
      <c r="I379" s="30">
        <v>0.1236</v>
      </c>
      <c r="J379" s="30">
        <v>2.5000000000000001E-3</v>
      </c>
      <c r="K379" s="30">
        <v>1.5699999999999999E-2</v>
      </c>
      <c r="L379" s="30">
        <v>0.79930000000000001</v>
      </c>
      <c r="M379" s="30">
        <v>2.4500000000000001E-2</v>
      </c>
      <c r="N379" s="30">
        <v>0.21310000000000001</v>
      </c>
      <c r="O379" s="30">
        <v>1.06E-2</v>
      </c>
      <c r="P379" s="30">
        <v>9.4899999999999998E-2</v>
      </c>
      <c r="Q379" s="29">
        <v>176.7</v>
      </c>
      <c r="R379" s="25">
        <v>58961.95</v>
      </c>
      <c r="S379" s="30">
        <v>0.48949999999999999</v>
      </c>
      <c r="T379" s="30">
        <v>0.20680000000000001</v>
      </c>
      <c r="U379" s="30">
        <v>0.30380000000000001</v>
      </c>
      <c r="V379" s="26">
        <v>19.2</v>
      </c>
      <c r="W379" s="29">
        <v>20.49</v>
      </c>
      <c r="X379" s="25">
        <v>89850.95</v>
      </c>
      <c r="Y379" s="26">
        <v>193.35</v>
      </c>
      <c r="Z379" s="25">
        <v>251469.64</v>
      </c>
      <c r="AA379" s="30">
        <v>0.80149999999999999</v>
      </c>
      <c r="AB379" s="30">
        <v>0.17449999999999999</v>
      </c>
      <c r="AC379" s="30">
        <v>2.3400000000000001E-2</v>
      </c>
      <c r="AD379" s="30">
        <v>6.9999999999999999E-4</v>
      </c>
      <c r="AE379" s="30">
        <v>0.19939999999999999</v>
      </c>
      <c r="AF379" s="25">
        <v>251.47</v>
      </c>
      <c r="AG379" s="25">
        <v>7268.15</v>
      </c>
      <c r="AH379" s="25">
        <v>883.29</v>
      </c>
      <c r="AI379" s="25">
        <v>266110.53000000003</v>
      </c>
      <c r="AJ379" s="28">
        <v>591</v>
      </c>
      <c r="AK379" s="33">
        <v>41631</v>
      </c>
      <c r="AL379" s="33">
        <v>57852</v>
      </c>
      <c r="AM379" s="26">
        <v>61.3</v>
      </c>
      <c r="AN379" s="26">
        <v>27.98</v>
      </c>
      <c r="AO379" s="26">
        <v>28.66</v>
      </c>
      <c r="AP379" s="26">
        <v>4.97</v>
      </c>
      <c r="AQ379" s="25">
        <v>0</v>
      </c>
      <c r="AR379" s="27">
        <v>0.7339</v>
      </c>
      <c r="AS379" s="25">
        <v>1174.94</v>
      </c>
      <c r="AT379" s="25">
        <v>1770.38</v>
      </c>
      <c r="AU379" s="25">
        <v>5828.98</v>
      </c>
      <c r="AV379" s="25">
        <v>1343.42</v>
      </c>
      <c r="AW379" s="25">
        <v>266.64999999999998</v>
      </c>
      <c r="AX379" s="25">
        <v>10384.370000000001</v>
      </c>
      <c r="AY379" s="25">
        <v>2903.35</v>
      </c>
      <c r="AZ379" s="30">
        <v>0.30869999999999997</v>
      </c>
      <c r="BA379" s="25">
        <v>6103.99</v>
      </c>
      <c r="BB379" s="30">
        <v>0.64910000000000001</v>
      </c>
      <c r="BC379" s="25">
        <v>397.09</v>
      </c>
      <c r="BD379" s="30">
        <v>4.2200000000000001E-2</v>
      </c>
      <c r="BE379" s="25">
        <v>9404.44</v>
      </c>
      <c r="BF379" s="25">
        <v>1142</v>
      </c>
      <c r="BG379" s="30">
        <v>0.15890000000000001</v>
      </c>
      <c r="BH379" s="30">
        <v>0.59819999999999995</v>
      </c>
      <c r="BI379" s="30">
        <v>0.23119999999999999</v>
      </c>
      <c r="BJ379" s="30">
        <v>0.11899999999999999</v>
      </c>
      <c r="BK379" s="30">
        <v>3.3300000000000003E-2</v>
      </c>
      <c r="BL379" s="30">
        <v>1.83E-2</v>
      </c>
    </row>
    <row r="380" spans="1:64" ht="15" x14ac:dyDescent="0.25">
      <c r="A380" s="28" t="s">
        <v>643</v>
      </c>
      <c r="B380" s="28">
        <v>50708</v>
      </c>
      <c r="C380" s="28">
        <v>37</v>
      </c>
      <c r="D380" s="29">
        <v>20.82</v>
      </c>
      <c r="E380" s="29">
        <v>770.29</v>
      </c>
      <c r="F380" s="29">
        <v>704</v>
      </c>
      <c r="G380" s="30">
        <v>4.1999999999999997E-3</v>
      </c>
      <c r="H380" s="30">
        <v>0</v>
      </c>
      <c r="I380" s="30">
        <v>1.5E-3</v>
      </c>
      <c r="J380" s="30">
        <v>0</v>
      </c>
      <c r="K380" s="30">
        <v>7.3200000000000001E-2</v>
      </c>
      <c r="L380" s="30">
        <v>0.89090000000000003</v>
      </c>
      <c r="M380" s="30">
        <v>3.0200000000000001E-2</v>
      </c>
      <c r="N380" s="30">
        <v>0.44890000000000002</v>
      </c>
      <c r="O380" s="30">
        <v>0</v>
      </c>
      <c r="P380" s="30">
        <v>0.20880000000000001</v>
      </c>
      <c r="Q380" s="29">
        <v>34.619999999999997</v>
      </c>
      <c r="R380" s="25">
        <v>49145.08</v>
      </c>
      <c r="S380" s="30">
        <v>0.2167</v>
      </c>
      <c r="T380" s="30">
        <v>0.2</v>
      </c>
      <c r="U380" s="30">
        <v>0.58330000000000004</v>
      </c>
      <c r="V380" s="26">
        <v>16.03</v>
      </c>
      <c r="W380" s="29">
        <v>4.76</v>
      </c>
      <c r="X380" s="25">
        <v>76241.64</v>
      </c>
      <c r="Y380" s="26">
        <v>153.26</v>
      </c>
      <c r="Z380" s="25">
        <v>92243.96</v>
      </c>
      <c r="AA380" s="30">
        <v>0.6542</v>
      </c>
      <c r="AB380" s="30">
        <v>0.27579999999999999</v>
      </c>
      <c r="AC380" s="30">
        <v>6.7599999999999993E-2</v>
      </c>
      <c r="AD380" s="30">
        <v>2.3999999999999998E-3</v>
      </c>
      <c r="AE380" s="30">
        <v>0.34760000000000002</v>
      </c>
      <c r="AF380" s="25">
        <v>92.24</v>
      </c>
      <c r="AG380" s="25">
        <v>3357.43</v>
      </c>
      <c r="AH380" s="25">
        <v>389.57</v>
      </c>
      <c r="AI380" s="25">
        <v>96412.86</v>
      </c>
      <c r="AJ380" s="28">
        <v>161</v>
      </c>
      <c r="AK380" s="33">
        <v>29856</v>
      </c>
      <c r="AL380" s="33">
        <v>37658</v>
      </c>
      <c r="AM380" s="26">
        <v>48.4</v>
      </c>
      <c r="AN380" s="26">
        <v>35.29</v>
      </c>
      <c r="AO380" s="26">
        <v>35.979999999999997</v>
      </c>
      <c r="AP380" s="26">
        <v>4.4000000000000004</v>
      </c>
      <c r="AQ380" s="25">
        <v>779.81</v>
      </c>
      <c r="AR380" s="27">
        <v>1.2624</v>
      </c>
      <c r="AS380" s="25">
        <v>464.44</v>
      </c>
      <c r="AT380" s="25">
        <v>1678.73</v>
      </c>
      <c r="AU380" s="25">
        <v>6399.67</v>
      </c>
      <c r="AV380" s="25">
        <v>901.36</v>
      </c>
      <c r="AW380" s="25">
        <v>226.93</v>
      </c>
      <c r="AX380" s="25">
        <v>9671.1299999999992</v>
      </c>
      <c r="AY380" s="25">
        <v>6049.74</v>
      </c>
      <c r="AZ380" s="30">
        <v>0.53420000000000001</v>
      </c>
      <c r="BA380" s="25">
        <v>4487.46</v>
      </c>
      <c r="BB380" s="30">
        <v>0.39629999999999999</v>
      </c>
      <c r="BC380" s="25">
        <v>787.5</v>
      </c>
      <c r="BD380" s="30">
        <v>6.9500000000000006E-2</v>
      </c>
      <c r="BE380" s="25">
        <v>11324.69</v>
      </c>
      <c r="BF380" s="25">
        <v>3435.72</v>
      </c>
      <c r="BG380" s="30">
        <v>1.5799000000000001</v>
      </c>
      <c r="BH380" s="30">
        <v>0.51529999999999998</v>
      </c>
      <c r="BI380" s="30">
        <v>0.17560000000000001</v>
      </c>
      <c r="BJ380" s="30">
        <v>0.14199999999999999</v>
      </c>
      <c r="BK380" s="30">
        <v>1.78E-2</v>
      </c>
      <c r="BL380" s="30">
        <v>0.14929999999999999</v>
      </c>
    </row>
    <row r="381" spans="1:64" ht="15" x14ac:dyDescent="0.25">
      <c r="A381" s="28" t="s">
        <v>644</v>
      </c>
      <c r="B381" s="28">
        <v>44503</v>
      </c>
      <c r="C381" s="28">
        <v>15</v>
      </c>
      <c r="D381" s="29">
        <v>316.92</v>
      </c>
      <c r="E381" s="29">
        <v>4753.78</v>
      </c>
      <c r="F381" s="29">
        <v>4579</v>
      </c>
      <c r="G381" s="30">
        <v>1.6299999999999999E-2</v>
      </c>
      <c r="H381" s="30">
        <v>4.0000000000000002E-4</v>
      </c>
      <c r="I381" s="30">
        <v>1.43E-2</v>
      </c>
      <c r="J381" s="30">
        <v>1.1999999999999999E-3</v>
      </c>
      <c r="K381" s="30">
        <v>1.41E-2</v>
      </c>
      <c r="L381" s="30">
        <v>0.92849999999999999</v>
      </c>
      <c r="M381" s="30">
        <v>2.52E-2</v>
      </c>
      <c r="N381" s="30">
        <v>0.18210000000000001</v>
      </c>
      <c r="O381" s="30">
        <v>5.0000000000000001E-3</v>
      </c>
      <c r="P381" s="30">
        <v>9.8799999999999999E-2</v>
      </c>
      <c r="Q381" s="29">
        <v>219.8</v>
      </c>
      <c r="R381" s="25">
        <v>58393.15</v>
      </c>
      <c r="S381" s="30">
        <v>0.16500000000000001</v>
      </c>
      <c r="T381" s="30">
        <v>0.1812</v>
      </c>
      <c r="U381" s="30">
        <v>0.65369999999999995</v>
      </c>
      <c r="V381" s="26">
        <v>18.489999999999998</v>
      </c>
      <c r="W381" s="29">
        <v>27</v>
      </c>
      <c r="X381" s="25">
        <v>68476.41</v>
      </c>
      <c r="Y381" s="26">
        <v>176.07</v>
      </c>
      <c r="Z381" s="25">
        <v>140312.31</v>
      </c>
      <c r="AA381" s="30">
        <v>0.80730000000000002</v>
      </c>
      <c r="AB381" s="30">
        <v>0.1762</v>
      </c>
      <c r="AC381" s="30">
        <v>1.54E-2</v>
      </c>
      <c r="AD381" s="30">
        <v>1.1999999999999999E-3</v>
      </c>
      <c r="AE381" s="30">
        <v>0.19270000000000001</v>
      </c>
      <c r="AF381" s="25">
        <v>140.31</v>
      </c>
      <c r="AG381" s="25">
        <v>5421.49</v>
      </c>
      <c r="AH381" s="25">
        <v>643.95000000000005</v>
      </c>
      <c r="AI381" s="25">
        <v>149673.37</v>
      </c>
      <c r="AJ381" s="28">
        <v>413</v>
      </c>
      <c r="AK381" s="33">
        <v>35797</v>
      </c>
      <c r="AL381" s="33">
        <v>57597</v>
      </c>
      <c r="AM381" s="26">
        <v>73.8</v>
      </c>
      <c r="AN381" s="26">
        <v>36.68</v>
      </c>
      <c r="AO381" s="26">
        <v>44.32</v>
      </c>
      <c r="AP381" s="26">
        <v>5.3</v>
      </c>
      <c r="AQ381" s="25">
        <v>0</v>
      </c>
      <c r="AR381" s="27">
        <v>0.71540000000000004</v>
      </c>
      <c r="AS381" s="25">
        <v>987.94</v>
      </c>
      <c r="AT381" s="25">
        <v>1747.23</v>
      </c>
      <c r="AU381" s="25">
        <v>5379.75</v>
      </c>
      <c r="AV381" s="25">
        <v>1185.26</v>
      </c>
      <c r="AW381" s="25">
        <v>222.13</v>
      </c>
      <c r="AX381" s="25">
        <v>9522.32</v>
      </c>
      <c r="AY381" s="25">
        <v>3853.73</v>
      </c>
      <c r="AZ381" s="30">
        <v>0.41520000000000001</v>
      </c>
      <c r="BA381" s="25">
        <v>4880.38</v>
      </c>
      <c r="BB381" s="30">
        <v>0.52580000000000005</v>
      </c>
      <c r="BC381" s="25">
        <v>548.41999999999996</v>
      </c>
      <c r="BD381" s="30">
        <v>5.91E-2</v>
      </c>
      <c r="BE381" s="25">
        <v>9282.52</v>
      </c>
      <c r="BF381" s="25">
        <v>2693.59</v>
      </c>
      <c r="BG381" s="30">
        <v>0.50480000000000003</v>
      </c>
      <c r="BH381" s="30">
        <v>0.61250000000000004</v>
      </c>
      <c r="BI381" s="30">
        <v>0.27860000000000001</v>
      </c>
      <c r="BJ381" s="30">
        <v>6.8199999999999997E-2</v>
      </c>
      <c r="BK381" s="30">
        <v>2.06E-2</v>
      </c>
      <c r="BL381" s="30">
        <v>2.01E-2</v>
      </c>
    </row>
    <row r="382" spans="1:64" ht="15" x14ac:dyDescent="0.25">
      <c r="A382" s="28" t="s">
        <v>645</v>
      </c>
      <c r="B382" s="28">
        <v>50567</v>
      </c>
      <c r="C382" s="28">
        <v>73</v>
      </c>
      <c r="D382" s="29">
        <v>19.43</v>
      </c>
      <c r="E382" s="29">
        <v>1418.49</v>
      </c>
      <c r="F382" s="29">
        <v>1407</v>
      </c>
      <c r="G382" s="30">
        <v>2.8E-3</v>
      </c>
      <c r="H382" s="30">
        <v>0</v>
      </c>
      <c r="I382" s="30">
        <v>9.4000000000000004E-3</v>
      </c>
      <c r="J382" s="30">
        <v>6.9999999999999999E-4</v>
      </c>
      <c r="K382" s="30">
        <v>4.4999999999999997E-3</v>
      </c>
      <c r="L382" s="30">
        <v>0.96109999999999995</v>
      </c>
      <c r="M382" s="30">
        <v>2.1499999999999998E-2</v>
      </c>
      <c r="N382" s="30">
        <v>0.32500000000000001</v>
      </c>
      <c r="O382" s="30">
        <v>0</v>
      </c>
      <c r="P382" s="30">
        <v>0.1246</v>
      </c>
      <c r="Q382" s="29">
        <v>53.55</v>
      </c>
      <c r="R382" s="25">
        <v>58272.83</v>
      </c>
      <c r="S382" s="30">
        <v>0.17780000000000001</v>
      </c>
      <c r="T382" s="30">
        <v>0.18890000000000001</v>
      </c>
      <c r="U382" s="30">
        <v>0.63329999999999997</v>
      </c>
      <c r="V382" s="26">
        <v>20.54</v>
      </c>
      <c r="W382" s="29">
        <v>9.69</v>
      </c>
      <c r="X382" s="25">
        <v>66564.19</v>
      </c>
      <c r="Y382" s="26">
        <v>139.6</v>
      </c>
      <c r="Z382" s="25">
        <v>113756.16</v>
      </c>
      <c r="AA382" s="30">
        <v>0.83179999999999998</v>
      </c>
      <c r="AB382" s="30">
        <v>0.14699999999999999</v>
      </c>
      <c r="AC382" s="30">
        <v>2.01E-2</v>
      </c>
      <c r="AD382" s="30">
        <v>1.1999999999999999E-3</v>
      </c>
      <c r="AE382" s="30">
        <v>0.16889999999999999</v>
      </c>
      <c r="AF382" s="25">
        <v>113.76</v>
      </c>
      <c r="AG382" s="25">
        <v>2747.81</v>
      </c>
      <c r="AH382" s="25">
        <v>396.21</v>
      </c>
      <c r="AI382" s="25">
        <v>113777.04</v>
      </c>
      <c r="AJ382" s="28">
        <v>256</v>
      </c>
      <c r="AK382" s="33">
        <v>32024</v>
      </c>
      <c r="AL382" s="33">
        <v>42648</v>
      </c>
      <c r="AM382" s="26">
        <v>32.4</v>
      </c>
      <c r="AN382" s="26">
        <v>23.91</v>
      </c>
      <c r="AO382" s="26">
        <v>24.34</v>
      </c>
      <c r="AP382" s="26">
        <v>4.3</v>
      </c>
      <c r="AQ382" s="25">
        <v>0</v>
      </c>
      <c r="AR382" s="27">
        <v>0.7944</v>
      </c>
      <c r="AS382" s="25">
        <v>911.02</v>
      </c>
      <c r="AT382" s="25">
        <v>1587.72</v>
      </c>
      <c r="AU382" s="25">
        <v>5017.42</v>
      </c>
      <c r="AV382" s="25">
        <v>679.38</v>
      </c>
      <c r="AW382" s="25">
        <v>185.4</v>
      </c>
      <c r="AX382" s="25">
        <v>8380.9500000000007</v>
      </c>
      <c r="AY382" s="25">
        <v>4322.6899999999996</v>
      </c>
      <c r="AZ382" s="30">
        <v>0.56130000000000002</v>
      </c>
      <c r="BA382" s="25">
        <v>2762.25</v>
      </c>
      <c r="BB382" s="30">
        <v>0.35870000000000002</v>
      </c>
      <c r="BC382" s="25">
        <v>616.36</v>
      </c>
      <c r="BD382" s="30">
        <v>0.08</v>
      </c>
      <c r="BE382" s="25">
        <v>7701.3</v>
      </c>
      <c r="BF382" s="25">
        <v>4225.78</v>
      </c>
      <c r="BG382" s="30">
        <v>1.4736</v>
      </c>
      <c r="BH382" s="30">
        <v>0.5635</v>
      </c>
      <c r="BI382" s="30">
        <v>0.21940000000000001</v>
      </c>
      <c r="BJ382" s="30">
        <v>0.1719</v>
      </c>
      <c r="BK382" s="30">
        <v>2.5499999999999998E-2</v>
      </c>
      <c r="BL382" s="30">
        <v>1.9599999999999999E-2</v>
      </c>
    </row>
    <row r="383" spans="1:64" ht="15" x14ac:dyDescent="0.25">
      <c r="A383" s="28" t="s">
        <v>646</v>
      </c>
      <c r="B383" s="28">
        <v>50641</v>
      </c>
      <c r="C383" s="28">
        <v>77</v>
      </c>
      <c r="D383" s="29">
        <v>9.39</v>
      </c>
      <c r="E383" s="29">
        <v>723.09</v>
      </c>
      <c r="F383" s="29">
        <v>621</v>
      </c>
      <c r="G383" s="30">
        <v>6.4999999999999997E-3</v>
      </c>
      <c r="H383" s="30">
        <v>0</v>
      </c>
      <c r="I383" s="30">
        <v>1.4E-3</v>
      </c>
      <c r="J383" s="30">
        <v>1.6000000000000001E-3</v>
      </c>
      <c r="K383" s="30">
        <v>5.6399999999999999E-2</v>
      </c>
      <c r="L383" s="30">
        <v>0.91339999999999999</v>
      </c>
      <c r="M383" s="30">
        <v>2.07E-2</v>
      </c>
      <c r="N383" s="30">
        <v>0.45090000000000002</v>
      </c>
      <c r="O383" s="30">
        <v>3.8600000000000002E-2</v>
      </c>
      <c r="P383" s="30">
        <v>0.1348</v>
      </c>
      <c r="Q383" s="29">
        <v>33.909999999999997</v>
      </c>
      <c r="R383" s="25">
        <v>48857.13</v>
      </c>
      <c r="S383" s="30">
        <v>0.33329999999999999</v>
      </c>
      <c r="T383" s="30">
        <v>0.1167</v>
      </c>
      <c r="U383" s="30">
        <v>0.55000000000000004</v>
      </c>
      <c r="V383" s="26">
        <v>15.72</v>
      </c>
      <c r="W383" s="29">
        <v>5.5</v>
      </c>
      <c r="X383" s="25">
        <v>58998.18</v>
      </c>
      <c r="Y383" s="26">
        <v>128.41</v>
      </c>
      <c r="Z383" s="25">
        <v>121865.76</v>
      </c>
      <c r="AA383" s="30">
        <v>0.81100000000000005</v>
      </c>
      <c r="AB383" s="30">
        <v>0.16830000000000001</v>
      </c>
      <c r="AC383" s="30">
        <v>1.9599999999999999E-2</v>
      </c>
      <c r="AD383" s="30">
        <v>1.1000000000000001E-3</v>
      </c>
      <c r="AE383" s="30">
        <v>0.18970000000000001</v>
      </c>
      <c r="AF383" s="25">
        <v>121.87</v>
      </c>
      <c r="AG383" s="25">
        <v>3686.24</v>
      </c>
      <c r="AH383" s="25">
        <v>495.3</v>
      </c>
      <c r="AI383" s="25">
        <v>120471.43</v>
      </c>
      <c r="AJ383" s="28">
        <v>293</v>
      </c>
      <c r="AK383" s="33">
        <v>28464</v>
      </c>
      <c r="AL383" s="33">
        <v>38803</v>
      </c>
      <c r="AM383" s="26">
        <v>58.9</v>
      </c>
      <c r="AN383" s="26">
        <v>28.5</v>
      </c>
      <c r="AO383" s="26">
        <v>35.14</v>
      </c>
      <c r="AP383" s="26">
        <v>0</v>
      </c>
      <c r="AQ383" s="25">
        <v>0</v>
      </c>
      <c r="AR383" s="27">
        <v>1.2456</v>
      </c>
      <c r="AS383" s="25">
        <v>1320.49</v>
      </c>
      <c r="AT383" s="25">
        <v>2102.17</v>
      </c>
      <c r="AU383" s="25">
        <v>6238.1</v>
      </c>
      <c r="AV383" s="25">
        <v>1137.51</v>
      </c>
      <c r="AW383" s="25">
        <v>464.08</v>
      </c>
      <c r="AX383" s="25">
        <v>11262.33</v>
      </c>
      <c r="AY383" s="25">
        <v>6228.78</v>
      </c>
      <c r="AZ383" s="30">
        <v>0.55130000000000001</v>
      </c>
      <c r="BA383" s="25">
        <v>4285.22</v>
      </c>
      <c r="BB383" s="30">
        <v>0.37930000000000003</v>
      </c>
      <c r="BC383" s="25">
        <v>783.99</v>
      </c>
      <c r="BD383" s="30">
        <v>6.9400000000000003E-2</v>
      </c>
      <c r="BE383" s="25">
        <v>11297.98</v>
      </c>
      <c r="BF383" s="25">
        <v>3396.08</v>
      </c>
      <c r="BG383" s="30">
        <v>1.4557</v>
      </c>
      <c r="BH383" s="30">
        <v>0.55810000000000004</v>
      </c>
      <c r="BI383" s="30">
        <v>0.1827</v>
      </c>
      <c r="BJ383" s="30">
        <v>0.2109</v>
      </c>
      <c r="BK383" s="30">
        <v>3.5099999999999999E-2</v>
      </c>
      <c r="BL383" s="30">
        <v>1.3100000000000001E-2</v>
      </c>
    </row>
    <row r="384" spans="1:64" ht="15" x14ac:dyDescent="0.25">
      <c r="A384" s="28" t="s">
        <v>647</v>
      </c>
      <c r="B384" s="28">
        <v>44511</v>
      </c>
      <c r="C384" s="28">
        <v>2</v>
      </c>
      <c r="D384" s="29">
        <v>839.49</v>
      </c>
      <c r="E384" s="29">
        <v>1678.99</v>
      </c>
      <c r="F384" s="29">
        <v>1595</v>
      </c>
      <c r="G384" s="30">
        <v>3.0999999999999999E-3</v>
      </c>
      <c r="H384" s="30">
        <v>5.9999999999999995E-4</v>
      </c>
      <c r="I384" s="30">
        <v>0.74480000000000002</v>
      </c>
      <c r="J384" s="30">
        <v>1.9E-3</v>
      </c>
      <c r="K384" s="30">
        <v>5.4000000000000003E-3</v>
      </c>
      <c r="L384" s="30">
        <v>0.17929999999999999</v>
      </c>
      <c r="M384" s="30">
        <v>6.4899999999999999E-2</v>
      </c>
      <c r="N384" s="30">
        <v>0.68759999999999999</v>
      </c>
      <c r="O384" s="30">
        <v>8.2000000000000007E-3</v>
      </c>
      <c r="P384" s="30">
        <v>0.16250000000000001</v>
      </c>
      <c r="Q384" s="29">
        <v>66.84</v>
      </c>
      <c r="R384" s="25">
        <v>57094.7</v>
      </c>
      <c r="S384" s="30">
        <v>0.28039999999999998</v>
      </c>
      <c r="T384" s="30">
        <v>0.17760000000000001</v>
      </c>
      <c r="U384" s="30">
        <v>0.54210000000000003</v>
      </c>
      <c r="V384" s="26">
        <v>18.25</v>
      </c>
      <c r="W384" s="29">
        <v>9.5</v>
      </c>
      <c r="X384" s="25">
        <v>85815.58</v>
      </c>
      <c r="Y384" s="26">
        <v>166.19</v>
      </c>
      <c r="Z384" s="25">
        <v>89824.01</v>
      </c>
      <c r="AA384" s="30">
        <v>0.78280000000000005</v>
      </c>
      <c r="AB384" s="30">
        <v>0.18190000000000001</v>
      </c>
      <c r="AC384" s="30">
        <v>3.3799999999999997E-2</v>
      </c>
      <c r="AD384" s="30">
        <v>1.5E-3</v>
      </c>
      <c r="AE384" s="30">
        <v>0.2172</v>
      </c>
      <c r="AF384" s="25">
        <v>89.82</v>
      </c>
      <c r="AG384" s="25">
        <v>2720.76</v>
      </c>
      <c r="AH384" s="25">
        <v>365.65</v>
      </c>
      <c r="AI384" s="25">
        <v>103186.3</v>
      </c>
      <c r="AJ384" s="28">
        <v>200</v>
      </c>
      <c r="AK384" s="33">
        <v>28039</v>
      </c>
      <c r="AL384" s="33">
        <v>34912</v>
      </c>
      <c r="AM384" s="26">
        <v>60.17</v>
      </c>
      <c r="AN384" s="26">
        <v>27.79</v>
      </c>
      <c r="AO384" s="26">
        <v>35.229999999999997</v>
      </c>
      <c r="AP384" s="26">
        <v>5.0199999999999996</v>
      </c>
      <c r="AQ384" s="25">
        <v>0</v>
      </c>
      <c r="AR384" s="27">
        <v>0.87239999999999995</v>
      </c>
      <c r="AS384" s="25">
        <v>1013</v>
      </c>
      <c r="AT384" s="25">
        <v>1282.69</v>
      </c>
      <c r="AU384" s="25">
        <v>4587.13</v>
      </c>
      <c r="AV384" s="25">
        <v>1205.58</v>
      </c>
      <c r="AW384" s="25">
        <v>493.51</v>
      </c>
      <c r="AX384" s="25">
        <v>8581.91</v>
      </c>
      <c r="AY384" s="25">
        <v>4561.22</v>
      </c>
      <c r="AZ384" s="30">
        <v>0.54079999999999995</v>
      </c>
      <c r="BA384" s="25">
        <v>2524.61</v>
      </c>
      <c r="BB384" s="30">
        <v>0.29930000000000001</v>
      </c>
      <c r="BC384" s="25">
        <v>1348.16</v>
      </c>
      <c r="BD384" s="30">
        <v>0.1598</v>
      </c>
      <c r="BE384" s="25">
        <v>8433.99</v>
      </c>
      <c r="BF384" s="25">
        <v>4367.3599999999997</v>
      </c>
      <c r="BG384" s="30">
        <v>1.8429</v>
      </c>
      <c r="BH384" s="30">
        <v>0.6129</v>
      </c>
      <c r="BI384" s="30">
        <v>0.20599999999999999</v>
      </c>
      <c r="BJ384" s="30">
        <v>0.14510000000000001</v>
      </c>
      <c r="BK384" s="30">
        <v>2.4E-2</v>
      </c>
      <c r="BL384" s="30">
        <v>1.2E-2</v>
      </c>
    </row>
    <row r="385" spans="1:64" ht="15" x14ac:dyDescent="0.25">
      <c r="A385" s="28" t="s">
        <v>648</v>
      </c>
      <c r="B385" s="28">
        <v>48025</v>
      </c>
      <c r="C385" s="28">
        <v>135</v>
      </c>
      <c r="D385" s="29">
        <v>13.54</v>
      </c>
      <c r="E385" s="29">
        <v>1827.71</v>
      </c>
      <c r="F385" s="29">
        <v>1799</v>
      </c>
      <c r="G385" s="30">
        <v>2.2000000000000001E-3</v>
      </c>
      <c r="H385" s="30">
        <v>0</v>
      </c>
      <c r="I385" s="30">
        <v>1.2200000000000001E-2</v>
      </c>
      <c r="J385" s="30">
        <v>2.2000000000000001E-3</v>
      </c>
      <c r="K385" s="30">
        <v>7.1999999999999998E-3</v>
      </c>
      <c r="L385" s="30">
        <v>0.96389999999999998</v>
      </c>
      <c r="M385" s="30">
        <v>1.23E-2</v>
      </c>
      <c r="N385" s="30">
        <v>0.40689999999999998</v>
      </c>
      <c r="O385" s="30">
        <v>0</v>
      </c>
      <c r="P385" s="30">
        <v>0.1641</v>
      </c>
      <c r="Q385" s="29">
        <v>75.12</v>
      </c>
      <c r="R385" s="25">
        <v>51148.66</v>
      </c>
      <c r="S385" s="30">
        <v>0.1404</v>
      </c>
      <c r="T385" s="30">
        <v>0.21929999999999999</v>
      </c>
      <c r="U385" s="30">
        <v>0.64039999999999997</v>
      </c>
      <c r="V385" s="26">
        <v>19.21</v>
      </c>
      <c r="W385" s="29">
        <v>13.33</v>
      </c>
      <c r="X385" s="25">
        <v>64216.38</v>
      </c>
      <c r="Y385" s="26">
        <v>132.1</v>
      </c>
      <c r="Z385" s="25">
        <v>117078.37</v>
      </c>
      <c r="AA385" s="30">
        <v>0.86650000000000005</v>
      </c>
      <c r="AB385" s="30">
        <v>6.2899999999999998E-2</v>
      </c>
      <c r="AC385" s="30">
        <v>6.9800000000000001E-2</v>
      </c>
      <c r="AD385" s="30">
        <v>8.9999999999999998E-4</v>
      </c>
      <c r="AE385" s="30">
        <v>0.13489999999999999</v>
      </c>
      <c r="AF385" s="25">
        <v>117.08</v>
      </c>
      <c r="AG385" s="25">
        <v>2647.83</v>
      </c>
      <c r="AH385" s="25">
        <v>377.61</v>
      </c>
      <c r="AI385" s="25">
        <v>115904.06</v>
      </c>
      <c r="AJ385" s="28">
        <v>265</v>
      </c>
      <c r="AK385" s="33">
        <v>32437</v>
      </c>
      <c r="AL385" s="33">
        <v>43877</v>
      </c>
      <c r="AM385" s="26">
        <v>30.7</v>
      </c>
      <c r="AN385" s="26">
        <v>22</v>
      </c>
      <c r="AO385" s="26">
        <v>22.01</v>
      </c>
      <c r="AP385" s="26">
        <v>4.5</v>
      </c>
      <c r="AQ385" s="25">
        <v>914.03</v>
      </c>
      <c r="AR385" s="27">
        <v>1.1372</v>
      </c>
      <c r="AS385" s="25">
        <v>1319.01</v>
      </c>
      <c r="AT385" s="25">
        <v>1896.79</v>
      </c>
      <c r="AU385" s="25">
        <v>4505.3</v>
      </c>
      <c r="AV385" s="25">
        <v>625.70000000000005</v>
      </c>
      <c r="AW385" s="25">
        <v>571.17999999999995</v>
      </c>
      <c r="AX385" s="25">
        <v>8917.99</v>
      </c>
      <c r="AY385" s="25">
        <v>4607.95</v>
      </c>
      <c r="AZ385" s="30">
        <v>0.52049999999999996</v>
      </c>
      <c r="BA385" s="25">
        <v>3509.97</v>
      </c>
      <c r="BB385" s="30">
        <v>0.39650000000000002</v>
      </c>
      <c r="BC385" s="25">
        <v>734.54</v>
      </c>
      <c r="BD385" s="30">
        <v>8.3000000000000004E-2</v>
      </c>
      <c r="BE385" s="25">
        <v>8852.4599999999991</v>
      </c>
      <c r="BF385" s="25">
        <v>4024.85</v>
      </c>
      <c r="BG385" s="30">
        <v>1.395</v>
      </c>
      <c r="BH385" s="30">
        <v>0.5403</v>
      </c>
      <c r="BI385" s="30">
        <v>0.1842</v>
      </c>
      <c r="BJ385" s="30">
        <v>0.21390000000000001</v>
      </c>
      <c r="BK385" s="30">
        <v>4.2799999999999998E-2</v>
      </c>
      <c r="BL385" s="30">
        <v>1.8700000000000001E-2</v>
      </c>
    </row>
    <row r="386" spans="1:64" ht="15" x14ac:dyDescent="0.25">
      <c r="A386" s="28" t="s">
        <v>649</v>
      </c>
      <c r="B386" s="28">
        <v>44529</v>
      </c>
      <c r="C386" s="28">
        <v>12</v>
      </c>
      <c r="D386" s="29">
        <v>351.49</v>
      </c>
      <c r="E386" s="29">
        <v>4217.92</v>
      </c>
      <c r="F386" s="29">
        <v>4001</v>
      </c>
      <c r="G386" s="30">
        <v>3.0599999999999999E-2</v>
      </c>
      <c r="H386" s="30">
        <v>0</v>
      </c>
      <c r="I386" s="30">
        <v>2.5700000000000001E-2</v>
      </c>
      <c r="J386" s="30">
        <v>1.5E-3</v>
      </c>
      <c r="K386" s="30">
        <v>3.3799999999999997E-2</v>
      </c>
      <c r="L386" s="30">
        <v>0.86860000000000004</v>
      </c>
      <c r="M386" s="30">
        <v>3.9800000000000002E-2</v>
      </c>
      <c r="N386" s="30">
        <v>0.38579999999999998</v>
      </c>
      <c r="O386" s="30">
        <v>6.5500000000000003E-2</v>
      </c>
      <c r="P386" s="30">
        <v>0.12690000000000001</v>
      </c>
      <c r="Q386" s="29">
        <v>192.9</v>
      </c>
      <c r="R386" s="25">
        <v>68897.240000000005</v>
      </c>
      <c r="S386" s="30">
        <v>0.16539999999999999</v>
      </c>
      <c r="T386" s="30">
        <v>0.19550000000000001</v>
      </c>
      <c r="U386" s="30">
        <v>0.6391</v>
      </c>
      <c r="V386" s="26">
        <v>18.71</v>
      </c>
      <c r="W386" s="29">
        <v>22.4</v>
      </c>
      <c r="X386" s="25">
        <v>97137.65</v>
      </c>
      <c r="Y386" s="26">
        <v>184.88</v>
      </c>
      <c r="Z386" s="25">
        <v>196719.22</v>
      </c>
      <c r="AA386" s="30">
        <v>0.67110000000000003</v>
      </c>
      <c r="AB386" s="30">
        <v>0.31380000000000002</v>
      </c>
      <c r="AC386" s="30">
        <v>1.4200000000000001E-2</v>
      </c>
      <c r="AD386" s="30">
        <v>8.9999999999999998E-4</v>
      </c>
      <c r="AE386" s="30">
        <v>0.32890000000000003</v>
      </c>
      <c r="AF386" s="25">
        <v>196.72</v>
      </c>
      <c r="AG386" s="25">
        <v>10838.69</v>
      </c>
      <c r="AH386" s="25">
        <v>1062.2</v>
      </c>
      <c r="AI386" s="25">
        <v>216240.71</v>
      </c>
      <c r="AJ386" s="28">
        <v>539</v>
      </c>
      <c r="AK386" s="33">
        <v>33973</v>
      </c>
      <c r="AL386" s="33">
        <v>47514</v>
      </c>
      <c r="AM386" s="26">
        <v>91.9</v>
      </c>
      <c r="AN386" s="26">
        <v>53.37</v>
      </c>
      <c r="AO386" s="26">
        <v>57.04</v>
      </c>
      <c r="AP386" s="26">
        <v>3.9</v>
      </c>
      <c r="AQ386" s="25">
        <v>0</v>
      </c>
      <c r="AR386" s="27">
        <v>1.1700999999999999</v>
      </c>
      <c r="AS386" s="25">
        <v>1277.21</v>
      </c>
      <c r="AT386" s="25">
        <v>1998.57</v>
      </c>
      <c r="AU386" s="25">
        <v>7837.67</v>
      </c>
      <c r="AV386" s="25">
        <v>1811.68</v>
      </c>
      <c r="AW386" s="25">
        <v>91.17</v>
      </c>
      <c r="AX386" s="25">
        <v>13016.29</v>
      </c>
      <c r="AY386" s="25">
        <v>3455.81</v>
      </c>
      <c r="AZ386" s="30">
        <v>0.25540000000000002</v>
      </c>
      <c r="BA386" s="25">
        <v>9303.2999999999993</v>
      </c>
      <c r="BB386" s="30">
        <v>0.6875</v>
      </c>
      <c r="BC386" s="25">
        <v>772.94</v>
      </c>
      <c r="BD386" s="30">
        <v>5.7099999999999998E-2</v>
      </c>
      <c r="BE386" s="25">
        <v>13532.06</v>
      </c>
      <c r="BF386" s="25">
        <v>1450.4</v>
      </c>
      <c r="BG386" s="30">
        <v>0.29039999999999999</v>
      </c>
      <c r="BH386" s="30">
        <v>0.6482</v>
      </c>
      <c r="BI386" s="30">
        <v>0.23569999999999999</v>
      </c>
      <c r="BJ386" s="30">
        <v>8.2799999999999999E-2</v>
      </c>
      <c r="BK386" s="30">
        <v>1.83E-2</v>
      </c>
      <c r="BL386" s="30">
        <v>1.49E-2</v>
      </c>
    </row>
    <row r="387" spans="1:64" ht="15" x14ac:dyDescent="0.25">
      <c r="A387" s="28" t="s">
        <v>650</v>
      </c>
      <c r="B387" s="28">
        <v>44537</v>
      </c>
      <c r="C387" s="28">
        <v>24</v>
      </c>
      <c r="D387" s="29">
        <v>168.11</v>
      </c>
      <c r="E387" s="29">
        <v>4034.67</v>
      </c>
      <c r="F387" s="29">
        <v>3726</v>
      </c>
      <c r="G387" s="30">
        <v>1.61E-2</v>
      </c>
      <c r="H387" s="30">
        <v>0</v>
      </c>
      <c r="I387" s="30">
        <v>1.84E-2</v>
      </c>
      <c r="J387" s="30">
        <v>1.8E-3</v>
      </c>
      <c r="K387" s="30">
        <v>3.2399999999999998E-2</v>
      </c>
      <c r="L387" s="30">
        <v>0.89949999999999997</v>
      </c>
      <c r="M387" s="30">
        <v>3.1800000000000002E-2</v>
      </c>
      <c r="N387" s="30">
        <v>0.23910000000000001</v>
      </c>
      <c r="O387" s="30">
        <v>1.0699999999999999E-2</v>
      </c>
      <c r="P387" s="30">
        <v>0.12239999999999999</v>
      </c>
      <c r="Q387" s="29">
        <v>146.94999999999999</v>
      </c>
      <c r="R387" s="25">
        <v>54186.69</v>
      </c>
      <c r="S387" s="30">
        <v>0.28899999999999998</v>
      </c>
      <c r="T387" s="30">
        <v>0.2281</v>
      </c>
      <c r="U387" s="30">
        <v>0.4829</v>
      </c>
      <c r="V387" s="26">
        <v>20.149999999999999</v>
      </c>
      <c r="W387" s="29">
        <v>21.16</v>
      </c>
      <c r="X387" s="25">
        <v>71649.919999999998</v>
      </c>
      <c r="Y387" s="26">
        <v>186.31</v>
      </c>
      <c r="Z387" s="25">
        <v>178080.16</v>
      </c>
      <c r="AA387" s="30">
        <v>0.876</v>
      </c>
      <c r="AB387" s="30">
        <v>0.1087</v>
      </c>
      <c r="AC387" s="30">
        <v>1.46E-2</v>
      </c>
      <c r="AD387" s="30">
        <v>8.0000000000000004E-4</v>
      </c>
      <c r="AE387" s="30">
        <v>0.1242</v>
      </c>
      <c r="AF387" s="25">
        <v>178.08</v>
      </c>
      <c r="AG387" s="25">
        <v>5698.17</v>
      </c>
      <c r="AH387" s="25">
        <v>689.32</v>
      </c>
      <c r="AI387" s="25">
        <v>189260.75</v>
      </c>
      <c r="AJ387" s="28">
        <v>504</v>
      </c>
      <c r="AK387" s="33">
        <v>40974</v>
      </c>
      <c r="AL387" s="33">
        <v>51930</v>
      </c>
      <c r="AM387" s="26">
        <v>44.22</v>
      </c>
      <c r="AN387" s="26">
        <v>31.89</v>
      </c>
      <c r="AO387" s="26">
        <v>31.12</v>
      </c>
      <c r="AP387" s="26">
        <v>6.1</v>
      </c>
      <c r="AQ387" s="25">
        <v>0</v>
      </c>
      <c r="AR387" s="27">
        <v>0.76419999999999999</v>
      </c>
      <c r="AS387" s="25">
        <v>883.97</v>
      </c>
      <c r="AT387" s="25">
        <v>1689.05</v>
      </c>
      <c r="AU387" s="25">
        <v>5162.83</v>
      </c>
      <c r="AV387" s="25">
        <v>859.61</v>
      </c>
      <c r="AW387" s="25">
        <v>513.96</v>
      </c>
      <c r="AX387" s="25">
        <v>9109.42</v>
      </c>
      <c r="AY387" s="25">
        <v>2868.53</v>
      </c>
      <c r="AZ387" s="30">
        <v>0.34860000000000002</v>
      </c>
      <c r="BA387" s="25">
        <v>4918.1400000000003</v>
      </c>
      <c r="BB387" s="30">
        <v>0.59770000000000001</v>
      </c>
      <c r="BC387" s="25">
        <v>442.16</v>
      </c>
      <c r="BD387" s="30">
        <v>5.3699999999999998E-2</v>
      </c>
      <c r="BE387" s="25">
        <v>8228.83</v>
      </c>
      <c r="BF387" s="25">
        <v>1895.48</v>
      </c>
      <c r="BG387" s="30">
        <v>0.36980000000000002</v>
      </c>
      <c r="BH387" s="30">
        <v>0.629</v>
      </c>
      <c r="BI387" s="30">
        <v>0.21379999999999999</v>
      </c>
      <c r="BJ387" s="30">
        <v>0.1172</v>
      </c>
      <c r="BK387" s="30">
        <v>2.24E-2</v>
      </c>
      <c r="BL387" s="30">
        <v>1.7600000000000001E-2</v>
      </c>
    </row>
    <row r="388" spans="1:64" ht="15" x14ac:dyDescent="0.25">
      <c r="A388" s="28" t="s">
        <v>651</v>
      </c>
      <c r="B388" s="28">
        <v>44545</v>
      </c>
      <c r="C388" s="28">
        <v>25</v>
      </c>
      <c r="D388" s="29">
        <v>176.82</v>
      </c>
      <c r="E388" s="29">
        <v>4420.38</v>
      </c>
      <c r="F388" s="29">
        <v>4368</v>
      </c>
      <c r="G388" s="30">
        <v>3.4500000000000003E-2</v>
      </c>
      <c r="H388" s="30">
        <v>0</v>
      </c>
      <c r="I388" s="30">
        <v>1.8800000000000001E-2</v>
      </c>
      <c r="J388" s="30">
        <v>0</v>
      </c>
      <c r="K388" s="30">
        <v>1.35E-2</v>
      </c>
      <c r="L388" s="30">
        <v>0.91210000000000002</v>
      </c>
      <c r="M388" s="30">
        <v>2.1100000000000001E-2</v>
      </c>
      <c r="N388" s="30">
        <v>0.1573</v>
      </c>
      <c r="O388" s="30">
        <v>1.6899999999999998E-2</v>
      </c>
      <c r="P388" s="30">
        <v>9.8699999999999996E-2</v>
      </c>
      <c r="Q388" s="29">
        <v>185.5</v>
      </c>
      <c r="R388" s="25">
        <v>63159.02</v>
      </c>
      <c r="S388" s="30">
        <v>0.38519999999999999</v>
      </c>
      <c r="T388" s="30">
        <v>0.16669999999999999</v>
      </c>
      <c r="U388" s="30">
        <v>0.4481</v>
      </c>
      <c r="V388" s="26">
        <v>21.28</v>
      </c>
      <c r="W388" s="29">
        <v>21</v>
      </c>
      <c r="X388" s="25">
        <v>102661.95</v>
      </c>
      <c r="Y388" s="26">
        <v>206.72</v>
      </c>
      <c r="Z388" s="25">
        <v>237960.8</v>
      </c>
      <c r="AA388" s="30">
        <v>0.84209999999999996</v>
      </c>
      <c r="AB388" s="30">
        <v>0.1409</v>
      </c>
      <c r="AC388" s="30">
        <v>1.6299999999999999E-2</v>
      </c>
      <c r="AD388" s="30">
        <v>6.9999999999999999E-4</v>
      </c>
      <c r="AE388" s="30">
        <v>0.15790000000000001</v>
      </c>
      <c r="AF388" s="25">
        <v>237.96</v>
      </c>
      <c r="AG388" s="25">
        <v>9733.2000000000007</v>
      </c>
      <c r="AH388" s="25">
        <v>1206.03</v>
      </c>
      <c r="AI388" s="25">
        <v>249670.78</v>
      </c>
      <c r="AJ388" s="28">
        <v>579</v>
      </c>
      <c r="AK388" s="33">
        <v>38989</v>
      </c>
      <c r="AL388" s="33">
        <v>60576</v>
      </c>
      <c r="AM388" s="26">
        <v>64.900000000000006</v>
      </c>
      <c r="AN388" s="26">
        <v>40.54</v>
      </c>
      <c r="AO388" s="26">
        <v>40.18</v>
      </c>
      <c r="AP388" s="26">
        <v>5</v>
      </c>
      <c r="AQ388" s="25">
        <v>0</v>
      </c>
      <c r="AR388" s="27">
        <v>1.0199</v>
      </c>
      <c r="AS388" s="25">
        <v>1223.57</v>
      </c>
      <c r="AT388" s="25">
        <v>1792.63</v>
      </c>
      <c r="AU388" s="25">
        <v>6133.13</v>
      </c>
      <c r="AV388" s="25">
        <v>1137.95</v>
      </c>
      <c r="AW388" s="25">
        <v>318.42</v>
      </c>
      <c r="AX388" s="25">
        <v>10605.7</v>
      </c>
      <c r="AY388" s="25">
        <v>2422.66</v>
      </c>
      <c r="AZ388" s="30">
        <v>0.21970000000000001</v>
      </c>
      <c r="BA388" s="25">
        <v>8199.84</v>
      </c>
      <c r="BB388" s="30">
        <v>0.74370000000000003</v>
      </c>
      <c r="BC388" s="25">
        <v>403.82</v>
      </c>
      <c r="BD388" s="30">
        <v>3.6600000000000001E-2</v>
      </c>
      <c r="BE388" s="25">
        <v>11026.33</v>
      </c>
      <c r="BF388" s="25">
        <v>1067.3599999999999</v>
      </c>
      <c r="BG388" s="30">
        <v>0.1298</v>
      </c>
      <c r="BH388" s="30">
        <v>0.63600000000000001</v>
      </c>
      <c r="BI388" s="30">
        <v>0.22389999999999999</v>
      </c>
      <c r="BJ388" s="30">
        <v>9.5600000000000004E-2</v>
      </c>
      <c r="BK388" s="30">
        <v>3.1E-2</v>
      </c>
      <c r="BL388" s="30">
        <v>1.3599999999999999E-2</v>
      </c>
    </row>
    <row r="389" spans="1:64" ht="15" x14ac:dyDescent="0.25">
      <c r="A389" s="28" t="s">
        <v>652</v>
      </c>
      <c r="B389" s="28">
        <v>50336</v>
      </c>
      <c r="C389" s="28">
        <v>160</v>
      </c>
      <c r="D389" s="29">
        <v>9.36</v>
      </c>
      <c r="E389" s="29">
        <v>1497.97</v>
      </c>
      <c r="F389" s="29">
        <v>1498</v>
      </c>
      <c r="G389" s="30">
        <v>6.7000000000000002E-3</v>
      </c>
      <c r="H389" s="30">
        <v>0</v>
      </c>
      <c r="I389" s="30">
        <v>3.8E-3</v>
      </c>
      <c r="J389" s="30">
        <v>4.0000000000000002E-4</v>
      </c>
      <c r="K389" s="30">
        <v>4.8999999999999998E-3</v>
      </c>
      <c r="L389" s="30">
        <v>0.97019999999999995</v>
      </c>
      <c r="M389" s="30">
        <v>1.4E-2</v>
      </c>
      <c r="N389" s="30">
        <v>0.38990000000000002</v>
      </c>
      <c r="O389" s="30">
        <v>0</v>
      </c>
      <c r="P389" s="30">
        <v>0.125</v>
      </c>
      <c r="Q389" s="29">
        <v>68.25</v>
      </c>
      <c r="R389" s="25">
        <v>53638.28</v>
      </c>
      <c r="S389" s="30">
        <v>0.62629999999999997</v>
      </c>
      <c r="T389" s="30">
        <v>0.1313</v>
      </c>
      <c r="U389" s="30">
        <v>0.2424</v>
      </c>
      <c r="V389" s="26">
        <v>18.23</v>
      </c>
      <c r="W389" s="29">
        <v>14.75</v>
      </c>
      <c r="X389" s="25">
        <v>64064.2</v>
      </c>
      <c r="Y389" s="26">
        <v>99.21</v>
      </c>
      <c r="Z389" s="25">
        <v>111531.69</v>
      </c>
      <c r="AA389" s="30">
        <v>0.91390000000000005</v>
      </c>
      <c r="AB389" s="30">
        <v>3.7900000000000003E-2</v>
      </c>
      <c r="AC389" s="30">
        <v>4.7399999999999998E-2</v>
      </c>
      <c r="AD389" s="30">
        <v>8.0000000000000004E-4</v>
      </c>
      <c r="AE389" s="30">
        <v>8.6099999999999996E-2</v>
      </c>
      <c r="AF389" s="25">
        <v>111.53</v>
      </c>
      <c r="AG389" s="25">
        <v>3230.51</v>
      </c>
      <c r="AH389" s="25">
        <v>451.26</v>
      </c>
      <c r="AI389" s="25">
        <v>100725.36</v>
      </c>
      <c r="AJ389" s="28">
        <v>187</v>
      </c>
      <c r="AK389" s="33">
        <v>34971</v>
      </c>
      <c r="AL389" s="33">
        <v>46043</v>
      </c>
      <c r="AM389" s="26">
        <v>35.64</v>
      </c>
      <c r="AN389" s="26">
        <v>28.58</v>
      </c>
      <c r="AO389" s="26">
        <v>29.77</v>
      </c>
      <c r="AP389" s="26">
        <v>4.1500000000000004</v>
      </c>
      <c r="AQ389" s="25">
        <v>1039.4100000000001</v>
      </c>
      <c r="AR389" s="27">
        <v>1.2701</v>
      </c>
      <c r="AS389" s="25">
        <v>1039.31</v>
      </c>
      <c r="AT389" s="25">
        <v>2372.2199999999998</v>
      </c>
      <c r="AU389" s="25">
        <v>5309.91</v>
      </c>
      <c r="AV389" s="25">
        <v>942.35</v>
      </c>
      <c r="AW389" s="25">
        <v>311.49</v>
      </c>
      <c r="AX389" s="25">
        <v>9975.27</v>
      </c>
      <c r="AY389" s="25">
        <v>4917.63</v>
      </c>
      <c r="AZ389" s="30">
        <v>0.50190000000000001</v>
      </c>
      <c r="BA389" s="25">
        <v>4126.8100000000004</v>
      </c>
      <c r="BB389" s="30">
        <v>0.42120000000000002</v>
      </c>
      <c r="BC389" s="25">
        <v>753.12</v>
      </c>
      <c r="BD389" s="30">
        <v>7.6899999999999996E-2</v>
      </c>
      <c r="BE389" s="25">
        <v>9797.56</v>
      </c>
      <c r="BF389" s="25">
        <v>4851.55</v>
      </c>
      <c r="BG389" s="30">
        <v>1.6180000000000001</v>
      </c>
      <c r="BH389" s="30">
        <v>0.54779999999999995</v>
      </c>
      <c r="BI389" s="30">
        <v>0.2213</v>
      </c>
      <c r="BJ389" s="30">
        <v>0.16120000000000001</v>
      </c>
      <c r="BK389" s="30">
        <v>5.2999999999999999E-2</v>
      </c>
      <c r="BL389" s="30">
        <v>1.66E-2</v>
      </c>
    </row>
    <row r="390" spans="1:64" ht="15" x14ac:dyDescent="0.25">
      <c r="A390" s="28" t="s">
        <v>653</v>
      </c>
      <c r="B390" s="28">
        <v>46250</v>
      </c>
      <c r="C390" s="28">
        <v>118</v>
      </c>
      <c r="D390" s="29">
        <v>30.24</v>
      </c>
      <c r="E390" s="29">
        <v>3568.49</v>
      </c>
      <c r="F390" s="29">
        <v>3696</v>
      </c>
      <c r="G390" s="30">
        <v>8.6E-3</v>
      </c>
      <c r="H390" s="30">
        <v>8.0000000000000004E-4</v>
      </c>
      <c r="I390" s="30">
        <v>1.9E-2</v>
      </c>
      <c r="J390" s="30">
        <v>0</v>
      </c>
      <c r="K390" s="30">
        <v>1.1900000000000001E-2</v>
      </c>
      <c r="L390" s="30">
        <v>0.92220000000000002</v>
      </c>
      <c r="M390" s="30">
        <v>3.7499999999999999E-2</v>
      </c>
      <c r="N390" s="30">
        <v>0.25869999999999999</v>
      </c>
      <c r="O390" s="30">
        <v>0</v>
      </c>
      <c r="P390" s="30">
        <v>9.5000000000000001E-2</v>
      </c>
      <c r="Q390" s="29">
        <v>146.79</v>
      </c>
      <c r="R390" s="25">
        <v>52469.25</v>
      </c>
      <c r="S390" s="30">
        <v>0.35830000000000001</v>
      </c>
      <c r="T390" s="30">
        <v>0.24579999999999999</v>
      </c>
      <c r="U390" s="30">
        <v>0.39579999999999999</v>
      </c>
      <c r="V390" s="26">
        <v>21.61</v>
      </c>
      <c r="W390" s="29">
        <v>18.399999999999999</v>
      </c>
      <c r="X390" s="25">
        <v>84007.66</v>
      </c>
      <c r="Y390" s="26">
        <v>189.38</v>
      </c>
      <c r="Z390" s="25">
        <v>127818.31</v>
      </c>
      <c r="AA390" s="30">
        <v>0.85780000000000001</v>
      </c>
      <c r="AB390" s="30">
        <v>0.122</v>
      </c>
      <c r="AC390" s="30">
        <v>1.8800000000000001E-2</v>
      </c>
      <c r="AD390" s="30">
        <v>1.4E-3</v>
      </c>
      <c r="AE390" s="30">
        <v>0.14249999999999999</v>
      </c>
      <c r="AF390" s="25">
        <v>127.82</v>
      </c>
      <c r="AG390" s="25">
        <v>3816.11</v>
      </c>
      <c r="AH390" s="25">
        <v>530.97</v>
      </c>
      <c r="AI390" s="25">
        <v>134974.41</v>
      </c>
      <c r="AJ390" s="28">
        <v>365</v>
      </c>
      <c r="AK390" s="33">
        <v>35599</v>
      </c>
      <c r="AL390" s="33">
        <v>49829</v>
      </c>
      <c r="AM390" s="26">
        <v>49.13</v>
      </c>
      <c r="AN390" s="26">
        <v>29.16</v>
      </c>
      <c r="AO390" s="26">
        <v>31.59</v>
      </c>
      <c r="AP390" s="26">
        <v>6.3</v>
      </c>
      <c r="AQ390" s="25">
        <v>0</v>
      </c>
      <c r="AR390" s="27">
        <v>0.74739999999999995</v>
      </c>
      <c r="AS390" s="25">
        <v>943.11</v>
      </c>
      <c r="AT390" s="25">
        <v>1692.29</v>
      </c>
      <c r="AU390" s="25">
        <v>4662.38</v>
      </c>
      <c r="AV390" s="25">
        <v>1004.34</v>
      </c>
      <c r="AW390" s="25">
        <v>156.44999999999999</v>
      </c>
      <c r="AX390" s="25">
        <v>8458.57</v>
      </c>
      <c r="AY390" s="25">
        <v>3965.16</v>
      </c>
      <c r="AZ390" s="30">
        <v>0.50800000000000001</v>
      </c>
      <c r="BA390" s="25">
        <v>3386.44</v>
      </c>
      <c r="BB390" s="30">
        <v>0.43380000000000002</v>
      </c>
      <c r="BC390" s="25">
        <v>454.35</v>
      </c>
      <c r="BD390" s="30">
        <v>5.8200000000000002E-2</v>
      </c>
      <c r="BE390" s="25">
        <v>7805.95</v>
      </c>
      <c r="BF390" s="25">
        <v>3791</v>
      </c>
      <c r="BG390" s="30">
        <v>0.92090000000000005</v>
      </c>
      <c r="BH390" s="30">
        <v>0.6421</v>
      </c>
      <c r="BI390" s="30">
        <v>0.21909999999999999</v>
      </c>
      <c r="BJ390" s="30">
        <v>9.64E-2</v>
      </c>
      <c r="BK390" s="30">
        <v>3.0800000000000001E-2</v>
      </c>
      <c r="BL390" s="30">
        <v>1.1599999999999999E-2</v>
      </c>
    </row>
    <row r="391" spans="1:64" ht="15" x14ac:dyDescent="0.25">
      <c r="A391" s="28" t="s">
        <v>654</v>
      </c>
      <c r="B391" s="28">
        <v>46722</v>
      </c>
      <c r="C391" s="28">
        <v>114</v>
      </c>
      <c r="D391" s="29">
        <v>9.82</v>
      </c>
      <c r="E391" s="29">
        <v>1119.6099999999999</v>
      </c>
      <c r="F391" s="29">
        <v>1133</v>
      </c>
      <c r="G391" s="30">
        <v>7.7000000000000002E-3</v>
      </c>
      <c r="H391" s="30">
        <v>0</v>
      </c>
      <c r="I391" s="30">
        <v>7.1000000000000004E-3</v>
      </c>
      <c r="J391" s="30">
        <v>1.1000000000000001E-3</v>
      </c>
      <c r="K391" s="30">
        <v>8.0199999999999994E-2</v>
      </c>
      <c r="L391" s="30">
        <v>0.88719999999999999</v>
      </c>
      <c r="M391" s="30">
        <v>1.67E-2</v>
      </c>
      <c r="N391" s="30">
        <v>0.27450000000000002</v>
      </c>
      <c r="O391" s="30">
        <v>0</v>
      </c>
      <c r="P391" s="30">
        <v>0.1168</v>
      </c>
      <c r="Q391" s="29">
        <v>61.37</v>
      </c>
      <c r="R391" s="25">
        <v>50433.59</v>
      </c>
      <c r="S391" s="30">
        <v>0.2626</v>
      </c>
      <c r="T391" s="30">
        <v>0.1111</v>
      </c>
      <c r="U391" s="30">
        <v>0.62629999999999997</v>
      </c>
      <c r="V391" s="26">
        <v>15.43</v>
      </c>
      <c r="W391" s="29">
        <v>7</v>
      </c>
      <c r="X391" s="25">
        <v>65229.86</v>
      </c>
      <c r="Y391" s="26">
        <v>152.13</v>
      </c>
      <c r="Z391" s="25">
        <v>175425.48</v>
      </c>
      <c r="AA391" s="30">
        <v>0.62109999999999999</v>
      </c>
      <c r="AB391" s="30">
        <v>0.23039999999999999</v>
      </c>
      <c r="AC391" s="30">
        <v>0.1479</v>
      </c>
      <c r="AD391" s="30">
        <v>5.9999999999999995E-4</v>
      </c>
      <c r="AE391" s="30">
        <v>0.379</v>
      </c>
      <c r="AF391" s="25">
        <v>175.43</v>
      </c>
      <c r="AG391" s="25">
        <v>5332.74</v>
      </c>
      <c r="AH391" s="25">
        <v>476.09</v>
      </c>
      <c r="AI391" s="25">
        <v>184793.01</v>
      </c>
      <c r="AJ391" s="28">
        <v>499</v>
      </c>
      <c r="AK391" s="33">
        <v>34398</v>
      </c>
      <c r="AL391" s="33">
        <v>50800</v>
      </c>
      <c r="AM391" s="26">
        <v>44.2</v>
      </c>
      <c r="AN391" s="26">
        <v>27.51</v>
      </c>
      <c r="AO391" s="26">
        <v>29.29</v>
      </c>
      <c r="AP391" s="26">
        <v>5</v>
      </c>
      <c r="AQ391" s="25">
        <v>0</v>
      </c>
      <c r="AR391" s="27">
        <v>0.77100000000000002</v>
      </c>
      <c r="AS391" s="25">
        <v>1210.6500000000001</v>
      </c>
      <c r="AT391" s="25">
        <v>1767.79</v>
      </c>
      <c r="AU391" s="25">
        <v>4777.43</v>
      </c>
      <c r="AV391" s="25">
        <v>950.52</v>
      </c>
      <c r="AW391" s="25">
        <v>73.52</v>
      </c>
      <c r="AX391" s="25">
        <v>8779.91</v>
      </c>
      <c r="AY391" s="25">
        <v>2968.3</v>
      </c>
      <c r="AZ391" s="30">
        <v>0.32269999999999999</v>
      </c>
      <c r="BA391" s="25">
        <v>5617.86</v>
      </c>
      <c r="BB391" s="30">
        <v>0.61080000000000001</v>
      </c>
      <c r="BC391" s="25">
        <v>611.19000000000005</v>
      </c>
      <c r="BD391" s="30">
        <v>6.6500000000000004E-2</v>
      </c>
      <c r="BE391" s="25">
        <v>9197.35</v>
      </c>
      <c r="BF391" s="25">
        <v>1920.36</v>
      </c>
      <c r="BG391" s="30">
        <v>0.44259999999999999</v>
      </c>
      <c r="BH391" s="30">
        <v>0.57150000000000001</v>
      </c>
      <c r="BI391" s="30">
        <v>0.1976</v>
      </c>
      <c r="BJ391" s="30">
        <v>0.1726</v>
      </c>
      <c r="BK391" s="30">
        <v>3.1300000000000001E-2</v>
      </c>
      <c r="BL391" s="30">
        <v>2.69E-2</v>
      </c>
    </row>
    <row r="392" spans="1:64" ht="15" x14ac:dyDescent="0.25">
      <c r="A392" s="28" t="s">
        <v>655</v>
      </c>
      <c r="B392" s="28">
        <v>49056</v>
      </c>
      <c r="C392" s="28">
        <v>172</v>
      </c>
      <c r="D392" s="29">
        <v>13.89</v>
      </c>
      <c r="E392" s="29">
        <v>2389.0100000000002</v>
      </c>
      <c r="F392" s="29">
        <v>2314</v>
      </c>
      <c r="G392" s="30">
        <v>1.2999999999999999E-3</v>
      </c>
      <c r="H392" s="30">
        <v>4.0000000000000002E-4</v>
      </c>
      <c r="I392" s="30">
        <v>4.7000000000000002E-3</v>
      </c>
      <c r="J392" s="30">
        <v>0</v>
      </c>
      <c r="K392" s="30">
        <v>8.9999999999999998E-4</v>
      </c>
      <c r="L392" s="30">
        <v>0.98150000000000004</v>
      </c>
      <c r="M392" s="30">
        <v>1.12E-2</v>
      </c>
      <c r="N392" s="30">
        <v>0.43519999999999998</v>
      </c>
      <c r="O392" s="30">
        <v>0</v>
      </c>
      <c r="P392" s="30">
        <v>0.1396</v>
      </c>
      <c r="Q392" s="29">
        <v>108</v>
      </c>
      <c r="R392" s="25">
        <v>52135.86</v>
      </c>
      <c r="S392" s="30">
        <v>0.20860000000000001</v>
      </c>
      <c r="T392" s="30">
        <v>0.20250000000000001</v>
      </c>
      <c r="U392" s="30">
        <v>0.58899999999999997</v>
      </c>
      <c r="V392" s="26">
        <v>17.04</v>
      </c>
      <c r="W392" s="29">
        <v>26</v>
      </c>
      <c r="X392" s="25">
        <v>42595.35</v>
      </c>
      <c r="Y392" s="26">
        <v>90.34</v>
      </c>
      <c r="Z392" s="25">
        <v>133908.44</v>
      </c>
      <c r="AA392" s="30">
        <v>0.80700000000000005</v>
      </c>
      <c r="AB392" s="30">
        <v>4.4499999999999998E-2</v>
      </c>
      <c r="AC392" s="30">
        <v>0.1477</v>
      </c>
      <c r="AD392" s="30">
        <v>8.0000000000000004E-4</v>
      </c>
      <c r="AE392" s="30">
        <v>0.19689999999999999</v>
      </c>
      <c r="AF392" s="25">
        <v>133.91</v>
      </c>
      <c r="AG392" s="25">
        <v>3146.53</v>
      </c>
      <c r="AH392" s="25">
        <v>381.8</v>
      </c>
      <c r="AI392" s="25">
        <v>115798.15</v>
      </c>
      <c r="AJ392" s="28">
        <v>264</v>
      </c>
      <c r="AK392" s="33">
        <v>33179</v>
      </c>
      <c r="AL392" s="33">
        <v>45581</v>
      </c>
      <c r="AM392" s="26">
        <v>31.8</v>
      </c>
      <c r="AN392" s="26">
        <v>22.05</v>
      </c>
      <c r="AO392" s="26">
        <v>22.11</v>
      </c>
      <c r="AP392" s="26">
        <v>3.7</v>
      </c>
      <c r="AQ392" s="25">
        <v>0</v>
      </c>
      <c r="AR392" s="27">
        <v>0.84550000000000003</v>
      </c>
      <c r="AS392" s="25">
        <v>1081.3800000000001</v>
      </c>
      <c r="AT392" s="25">
        <v>2527.6999999999998</v>
      </c>
      <c r="AU392" s="25">
        <v>5514.18</v>
      </c>
      <c r="AV392" s="25">
        <v>867.43</v>
      </c>
      <c r="AW392" s="25">
        <v>136.88999999999999</v>
      </c>
      <c r="AX392" s="25">
        <v>10127.58</v>
      </c>
      <c r="AY392" s="25">
        <v>5268.46</v>
      </c>
      <c r="AZ392" s="30">
        <v>0.58550000000000002</v>
      </c>
      <c r="BA392" s="25">
        <v>2897.01</v>
      </c>
      <c r="BB392" s="30">
        <v>0.32190000000000002</v>
      </c>
      <c r="BC392" s="25">
        <v>833.1</v>
      </c>
      <c r="BD392" s="30">
        <v>9.2600000000000002E-2</v>
      </c>
      <c r="BE392" s="25">
        <v>8998.57</v>
      </c>
      <c r="BF392" s="25">
        <v>4868.05</v>
      </c>
      <c r="BG392" s="30">
        <v>1.7390000000000001</v>
      </c>
      <c r="BH392" s="30">
        <v>0.57520000000000004</v>
      </c>
      <c r="BI392" s="30">
        <v>0.23330000000000001</v>
      </c>
      <c r="BJ392" s="30">
        <v>0.1363</v>
      </c>
      <c r="BK392" s="30">
        <v>3.5000000000000003E-2</v>
      </c>
      <c r="BL392" s="30">
        <v>2.0199999999999999E-2</v>
      </c>
    </row>
    <row r="393" spans="1:64" ht="15" x14ac:dyDescent="0.25">
      <c r="A393" s="28" t="s">
        <v>656</v>
      </c>
      <c r="B393" s="28">
        <v>48728</v>
      </c>
      <c r="C393" s="28">
        <v>45</v>
      </c>
      <c r="D393" s="29">
        <v>128.30000000000001</v>
      </c>
      <c r="E393" s="29">
        <v>5773.54</v>
      </c>
      <c r="F393" s="29">
        <v>5377</v>
      </c>
      <c r="G393" s="30">
        <v>1.83E-2</v>
      </c>
      <c r="H393" s="30">
        <v>2.0000000000000001E-4</v>
      </c>
      <c r="I393" s="30">
        <v>0.1716</v>
      </c>
      <c r="J393" s="30">
        <v>1.5E-3</v>
      </c>
      <c r="K393" s="30">
        <v>1.2E-2</v>
      </c>
      <c r="L393" s="30">
        <v>0.7379</v>
      </c>
      <c r="M393" s="30">
        <v>5.8500000000000003E-2</v>
      </c>
      <c r="N393" s="30">
        <v>0.2898</v>
      </c>
      <c r="O393" s="30">
        <v>1.3599999999999999E-2</v>
      </c>
      <c r="P393" s="30">
        <v>0.12670000000000001</v>
      </c>
      <c r="Q393" s="29">
        <v>255.19</v>
      </c>
      <c r="R393" s="25">
        <v>57918.8</v>
      </c>
      <c r="S393" s="30">
        <v>0.34079999999999999</v>
      </c>
      <c r="T393" s="30">
        <v>0.307</v>
      </c>
      <c r="U393" s="30">
        <v>0.35210000000000002</v>
      </c>
      <c r="V393" s="26">
        <v>18.82</v>
      </c>
      <c r="W393" s="29">
        <v>26</v>
      </c>
      <c r="X393" s="25">
        <v>89604.96</v>
      </c>
      <c r="Y393" s="26">
        <v>215.89</v>
      </c>
      <c r="Z393" s="25">
        <v>119073.13</v>
      </c>
      <c r="AA393" s="30">
        <v>0.85760000000000003</v>
      </c>
      <c r="AB393" s="30">
        <v>0.126</v>
      </c>
      <c r="AC393" s="30">
        <v>1.5699999999999999E-2</v>
      </c>
      <c r="AD393" s="30">
        <v>6.9999999999999999E-4</v>
      </c>
      <c r="AE393" s="30">
        <v>0.1424</v>
      </c>
      <c r="AF393" s="25">
        <v>119.07</v>
      </c>
      <c r="AG393" s="25">
        <v>5371.46</v>
      </c>
      <c r="AH393" s="25">
        <v>665.4</v>
      </c>
      <c r="AI393" s="25">
        <v>126439.18</v>
      </c>
      <c r="AJ393" s="28">
        <v>327</v>
      </c>
      <c r="AK393" s="33">
        <v>35283</v>
      </c>
      <c r="AL393" s="33">
        <v>50257</v>
      </c>
      <c r="AM393" s="26">
        <v>72.63</v>
      </c>
      <c r="AN393" s="26">
        <v>44.35</v>
      </c>
      <c r="AO393" s="26">
        <v>46.67</v>
      </c>
      <c r="AP393" s="26">
        <v>6.1</v>
      </c>
      <c r="AQ393" s="25">
        <v>0</v>
      </c>
      <c r="AR393" s="27">
        <v>1.0170999999999999</v>
      </c>
      <c r="AS393" s="25">
        <v>928</v>
      </c>
      <c r="AT393" s="25">
        <v>1733.87</v>
      </c>
      <c r="AU393" s="25">
        <v>6358.19</v>
      </c>
      <c r="AV393" s="25">
        <v>940.37</v>
      </c>
      <c r="AW393" s="25">
        <v>48.4</v>
      </c>
      <c r="AX393" s="25">
        <v>10008.82</v>
      </c>
      <c r="AY393" s="25">
        <v>4394.0600000000004</v>
      </c>
      <c r="AZ393" s="30">
        <v>0.45600000000000002</v>
      </c>
      <c r="BA393" s="25">
        <v>4590.9399999999996</v>
      </c>
      <c r="BB393" s="30">
        <v>0.47649999999999998</v>
      </c>
      <c r="BC393" s="25">
        <v>650.24</v>
      </c>
      <c r="BD393" s="30">
        <v>6.7500000000000004E-2</v>
      </c>
      <c r="BE393" s="25">
        <v>9635.23</v>
      </c>
      <c r="BF393" s="25">
        <v>3197.64</v>
      </c>
      <c r="BG393" s="30">
        <v>0.79359999999999997</v>
      </c>
      <c r="BH393" s="30">
        <v>0.60319999999999996</v>
      </c>
      <c r="BI393" s="30">
        <v>0.24560000000000001</v>
      </c>
      <c r="BJ393" s="30">
        <v>8.77E-2</v>
      </c>
      <c r="BK393" s="30">
        <v>2.5499999999999998E-2</v>
      </c>
      <c r="BL393" s="30">
        <v>3.8100000000000002E-2</v>
      </c>
    </row>
    <row r="394" spans="1:64" ht="15" x14ac:dyDescent="0.25">
      <c r="A394" s="28" t="s">
        <v>657</v>
      </c>
      <c r="B394" s="28">
        <v>48819</v>
      </c>
      <c r="C394" s="28">
        <v>101</v>
      </c>
      <c r="D394" s="29">
        <v>11.47</v>
      </c>
      <c r="E394" s="29">
        <v>1158.81</v>
      </c>
      <c r="F394" s="29">
        <v>1125</v>
      </c>
      <c r="G394" s="30">
        <v>0</v>
      </c>
      <c r="H394" s="30">
        <v>8.9999999999999998E-4</v>
      </c>
      <c r="I394" s="30">
        <v>4.4999999999999997E-3</v>
      </c>
      <c r="J394" s="30">
        <v>4.4000000000000003E-3</v>
      </c>
      <c r="K394" s="30">
        <v>1.8599999999999998E-2</v>
      </c>
      <c r="L394" s="30">
        <v>0.96789999999999998</v>
      </c>
      <c r="M394" s="30">
        <v>3.7000000000000002E-3</v>
      </c>
      <c r="N394" s="30">
        <v>0.3458</v>
      </c>
      <c r="O394" s="30">
        <v>0</v>
      </c>
      <c r="P394" s="30">
        <v>0.1124</v>
      </c>
      <c r="Q394" s="29">
        <v>50</v>
      </c>
      <c r="R394" s="25">
        <v>48975.94</v>
      </c>
      <c r="S394" s="30">
        <v>0.44869999999999999</v>
      </c>
      <c r="T394" s="30">
        <v>0.21790000000000001</v>
      </c>
      <c r="U394" s="30">
        <v>0.33329999999999999</v>
      </c>
      <c r="V394" s="26">
        <v>19.899999999999999</v>
      </c>
      <c r="W394" s="29">
        <v>9.2200000000000006</v>
      </c>
      <c r="X394" s="25">
        <v>65362.879999999997</v>
      </c>
      <c r="Y394" s="26">
        <v>120.45</v>
      </c>
      <c r="Z394" s="25">
        <v>138910.96</v>
      </c>
      <c r="AA394" s="30">
        <v>0.91510000000000002</v>
      </c>
      <c r="AB394" s="30">
        <v>3.49E-2</v>
      </c>
      <c r="AC394" s="30">
        <v>4.8099999999999997E-2</v>
      </c>
      <c r="AD394" s="30">
        <v>1.9E-3</v>
      </c>
      <c r="AE394" s="30">
        <v>8.5800000000000001E-2</v>
      </c>
      <c r="AF394" s="25">
        <v>138.91</v>
      </c>
      <c r="AG394" s="25">
        <v>3127.82</v>
      </c>
      <c r="AH394" s="25">
        <v>499.24</v>
      </c>
      <c r="AI394" s="25">
        <v>127476.51</v>
      </c>
      <c r="AJ394" s="28">
        <v>330</v>
      </c>
      <c r="AK394" s="33">
        <v>31805</v>
      </c>
      <c r="AL394" s="33">
        <v>43653</v>
      </c>
      <c r="AM394" s="26">
        <v>31.09</v>
      </c>
      <c r="AN394" s="26">
        <v>22.05</v>
      </c>
      <c r="AO394" s="26">
        <v>22.4</v>
      </c>
      <c r="AP394" s="26">
        <v>5.0999999999999996</v>
      </c>
      <c r="AQ394" s="25">
        <v>1041.43</v>
      </c>
      <c r="AR394" s="27">
        <v>1.3422000000000001</v>
      </c>
      <c r="AS394" s="25">
        <v>1351.89</v>
      </c>
      <c r="AT394" s="25">
        <v>1774.08</v>
      </c>
      <c r="AU394" s="25">
        <v>5708.7</v>
      </c>
      <c r="AV394" s="25">
        <v>901.24</v>
      </c>
      <c r="AW394" s="25">
        <v>367.52</v>
      </c>
      <c r="AX394" s="25">
        <v>10103.44</v>
      </c>
      <c r="AY394" s="25">
        <v>4589.6099999999997</v>
      </c>
      <c r="AZ394" s="30">
        <v>0.45929999999999999</v>
      </c>
      <c r="BA394" s="25">
        <v>4326.6899999999996</v>
      </c>
      <c r="BB394" s="30">
        <v>0.433</v>
      </c>
      <c r="BC394" s="25">
        <v>1075.28</v>
      </c>
      <c r="BD394" s="30">
        <v>0.1076</v>
      </c>
      <c r="BE394" s="25">
        <v>9991.58</v>
      </c>
      <c r="BF394" s="25">
        <v>3789.3</v>
      </c>
      <c r="BG394" s="30">
        <v>1.3179000000000001</v>
      </c>
      <c r="BH394" s="30">
        <v>0.52180000000000004</v>
      </c>
      <c r="BI394" s="30">
        <v>0.23960000000000001</v>
      </c>
      <c r="BJ394" s="30">
        <v>0.16189999999999999</v>
      </c>
      <c r="BK394" s="30">
        <v>3.3599999999999998E-2</v>
      </c>
      <c r="BL394" s="30">
        <v>4.3099999999999999E-2</v>
      </c>
    </row>
    <row r="395" spans="1:64" ht="15" x14ac:dyDescent="0.25">
      <c r="A395" s="28" t="s">
        <v>658</v>
      </c>
      <c r="B395" s="28">
        <v>48033</v>
      </c>
      <c r="C395" s="28">
        <v>137</v>
      </c>
      <c r="D395" s="29">
        <v>10.36</v>
      </c>
      <c r="E395" s="29">
        <v>1419.12</v>
      </c>
      <c r="F395" s="29">
        <v>1389</v>
      </c>
      <c r="G395" s="30">
        <v>3.3999999999999998E-3</v>
      </c>
      <c r="H395" s="30">
        <v>0</v>
      </c>
      <c r="I395" s="30">
        <v>1.6999999999999999E-3</v>
      </c>
      <c r="J395" s="30">
        <v>0</v>
      </c>
      <c r="K395" s="30">
        <v>1.1299999999999999E-2</v>
      </c>
      <c r="L395" s="30">
        <v>0.97140000000000004</v>
      </c>
      <c r="M395" s="30">
        <v>1.2200000000000001E-2</v>
      </c>
      <c r="N395" s="30">
        <v>0.1973</v>
      </c>
      <c r="O395" s="30">
        <v>0</v>
      </c>
      <c r="P395" s="30">
        <v>0.1072</v>
      </c>
      <c r="Q395" s="29">
        <v>65.98</v>
      </c>
      <c r="R395" s="25">
        <v>46554.68</v>
      </c>
      <c r="S395" s="30">
        <v>0.32140000000000002</v>
      </c>
      <c r="T395" s="30">
        <v>0.25890000000000002</v>
      </c>
      <c r="U395" s="30">
        <v>0.41959999999999997</v>
      </c>
      <c r="V395" s="26">
        <v>19.16</v>
      </c>
      <c r="W395" s="29">
        <v>8.74</v>
      </c>
      <c r="X395" s="25">
        <v>62386.21</v>
      </c>
      <c r="Y395" s="26">
        <v>157.13999999999999</v>
      </c>
      <c r="Z395" s="25">
        <v>160489.54</v>
      </c>
      <c r="AA395" s="30">
        <v>0.91020000000000001</v>
      </c>
      <c r="AB395" s="30">
        <v>2.46E-2</v>
      </c>
      <c r="AC395" s="30">
        <v>6.4500000000000002E-2</v>
      </c>
      <c r="AD395" s="30">
        <v>6.9999999999999999E-4</v>
      </c>
      <c r="AE395" s="30">
        <v>8.9800000000000005E-2</v>
      </c>
      <c r="AF395" s="25">
        <v>160.49</v>
      </c>
      <c r="AG395" s="25">
        <v>5160.79</v>
      </c>
      <c r="AH395" s="25">
        <v>650.42999999999995</v>
      </c>
      <c r="AI395" s="25">
        <v>163826.84</v>
      </c>
      <c r="AJ395" s="28">
        <v>461</v>
      </c>
      <c r="AK395" s="33">
        <v>38447</v>
      </c>
      <c r="AL395" s="33">
        <v>52605</v>
      </c>
      <c r="AM395" s="26">
        <v>43.9</v>
      </c>
      <c r="AN395" s="26">
        <v>31.33</v>
      </c>
      <c r="AO395" s="26">
        <v>31.66</v>
      </c>
      <c r="AP395" s="26">
        <v>4.0999999999999996</v>
      </c>
      <c r="AQ395" s="25">
        <v>1604.28</v>
      </c>
      <c r="AR395" s="27">
        <v>1.5556000000000001</v>
      </c>
      <c r="AS395" s="25">
        <v>1127.43</v>
      </c>
      <c r="AT395" s="25">
        <v>2074.86</v>
      </c>
      <c r="AU395" s="25">
        <v>4769.24</v>
      </c>
      <c r="AV395" s="25">
        <v>680.31</v>
      </c>
      <c r="AW395" s="25">
        <v>188.26</v>
      </c>
      <c r="AX395" s="25">
        <v>8840.1</v>
      </c>
      <c r="AY395" s="25">
        <v>3666.7</v>
      </c>
      <c r="AZ395" s="30">
        <v>0.34289999999999998</v>
      </c>
      <c r="BA395" s="25">
        <v>6479.19</v>
      </c>
      <c r="BB395" s="30">
        <v>0.60589999999999999</v>
      </c>
      <c r="BC395" s="25">
        <v>546.96</v>
      </c>
      <c r="BD395" s="30">
        <v>5.1200000000000002E-2</v>
      </c>
      <c r="BE395" s="25">
        <v>10692.85</v>
      </c>
      <c r="BF395" s="25">
        <v>2946.69</v>
      </c>
      <c r="BG395" s="30">
        <v>0.6986</v>
      </c>
      <c r="BH395" s="30">
        <v>0.47620000000000001</v>
      </c>
      <c r="BI395" s="30">
        <v>0.1479</v>
      </c>
      <c r="BJ395" s="30">
        <v>0.25169999999999998</v>
      </c>
      <c r="BK395" s="30">
        <v>6.59E-2</v>
      </c>
      <c r="BL395" s="30">
        <v>5.8299999999999998E-2</v>
      </c>
    </row>
    <row r="396" spans="1:64" ht="15" x14ac:dyDescent="0.25">
      <c r="A396" s="28" t="s">
        <v>659</v>
      </c>
      <c r="B396" s="28">
        <v>48736</v>
      </c>
      <c r="C396" s="28">
        <v>6</v>
      </c>
      <c r="D396" s="29">
        <v>269.89999999999998</v>
      </c>
      <c r="E396" s="29">
        <v>1619.4</v>
      </c>
      <c r="F396" s="29">
        <v>1627</v>
      </c>
      <c r="G396" s="30">
        <v>3.5000000000000001E-3</v>
      </c>
      <c r="H396" s="30">
        <v>0</v>
      </c>
      <c r="I396" s="30">
        <v>0.20349999999999999</v>
      </c>
      <c r="J396" s="30">
        <v>1.1999999999999999E-3</v>
      </c>
      <c r="K396" s="30">
        <v>1.54E-2</v>
      </c>
      <c r="L396" s="30">
        <v>0.73719999999999997</v>
      </c>
      <c r="M396" s="30">
        <v>3.9199999999999999E-2</v>
      </c>
      <c r="N396" s="30">
        <v>0.7792</v>
      </c>
      <c r="O396" s="30">
        <v>0</v>
      </c>
      <c r="P396" s="30">
        <v>0.1399</v>
      </c>
      <c r="Q396" s="29">
        <v>92</v>
      </c>
      <c r="R396" s="25">
        <v>60573.23</v>
      </c>
      <c r="S396" s="30">
        <v>0.21640000000000001</v>
      </c>
      <c r="T396" s="30">
        <v>0.11940000000000001</v>
      </c>
      <c r="U396" s="30">
        <v>0.66420000000000001</v>
      </c>
      <c r="V396" s="26">
        <v>14.35</v>
      </c>
      <c r="W396" s="29">
        <v>11.2</v>
      </c>
      <c r="X396" s="25">
        <v>102909.55</v>
      </c>
      <c r="Y396" s="26">
        <v>142.15</v>
      </c>
      <c r="Z396" s="25">
        <v>108716.01</v>
      </c>
      <c r="AA396" s="30">
        <v>0.46010000000000001</v>
      </c>
      <c r="AB396" s="30">
        <v>0.51549999999999996</v>
      </c>
      <c r="AC396" s="30">
        <v>2.3E-2</v>
      </c>
      <c r="AD396" s="30">
        <v>1.2999999999999999E-3</v>
      </c>
      <c r="AE396" s="30">
        <v>0.54049999999999998</v>
      </c>
      <c r="AF396" s="25">
        <v>108.72</v>
      </c>
      <c r="AG396" s="25">
        <v>4561.76</v>
      </c>
      <c r="AH396" s="25">
        <v>380.28</v>
      </c>
      <c r="AI396" s="25">
        <v>113241.9</v>
      </c>
      <c r="AJ396" s="28">
        <v>249</v>
      </c>
      <c r="AK396" s="33">
        <v>21697</v>
      </c>
      <c r="AL396" s="33">
        <v>29599</v>
      </c>
      <c r="AM396" s="26">
        <v>63.43</v>
      </c>
      <c r="AN396" s="26">
        <v>37.020000000000003</v>
      </c>
      <c r="AO396" s="26">
        <v>45.35</v>
      </c>
      <c r="AP396" s="26">
        <v>6.7</v>
      </c>
      <c r="AQ396" s="25">
        <v>0</v>
      </c>
      <c r="AR396" s="27">
        <v>1.3447</v>
      </c>
      <c r="AS396" s="25">
        <v>1608.58</v>
      </c>
      <c r="AT396" s="25">
        <v>2753.94</v>
      </c>
      <c r="AU396" s="25">
        <v>6348.89</v>
      </c>
      <c r="AV396" s="25">
        <v>1487.37</v>
      </c>
      <c r="AW396" s="25">
        <v>231.85</v>
      </c>
      <c r="AX396" s="25">
        <v>12430.63</v>
      </c>
      <c r="AY396" s="25">
        <v>6156.37</v>
      </c>
      <c r="AZ396" s="30">
        <v>0.47820000000000001</v>
      </c>
      <c r="BA396" s="25">
        <v>4862.18</v>
      </c>
      <c r="BB396" s="30">
        <v>0.37769999999999998</v>
      </c>
      <c r="BC396" s="25">
        <v>1855.2</v>
      </c>
      <c r="BD396" s="30">
        <v>0.14410000000000001</v>
      </c>
      <c r="BE396" s="25">
        <v>12873.74</v>
      </c>
      <c r="BF396" s="25">
        <v>3997.54</v>
      </c>
      <c r="BG396" s="30">
        <v>2.8014000000000001</v>
      </c>
      <c r="BH396" s="30">
        <v>0.54679999999999995</v>
      </c>
      <c r="BI396" s="30">
        <v>0.19470000000000001</v>
      </c>
      <c r="BJ396" s="30">
        <v>0.21609999999999999</v>
      </c>
      <c r="BK396" s="30">
        <v>3.04E-2</v>
      </c>
      <c r="BL396" s="30">
        <v>1.21E-2</v>
      </c>
    </row>
    <row r="397" spans="1:64" ht="15" x14ac:dyDescent="0.25">
      <c r="A397" s="28" t="s">
        <v>660</v>
      </c>
      <c r="B397" s="28">
        <v>47365</v>
      </c>
      <c r="C397" s="28">
        <v>52</v>
      </c>
      <c r="D397" s="29">
        <v>187.61</v>
      </c>
      <c r="E397" s="29">
        <v>9755.48</v>
      </c>
      <c r="F397" s="29">
        <v>9149</v>
      </c>
      <c r="G397" s="30">
        <v>1.43E-2</v>
      </c>
      <c r="H397" s="30">
        <v>5.0000000000000001E-4</v>
      </c>
      <c r="I397" s="30">
        <v>0.2465</v>
      </c>
      <c r="J397" s="30">
        <v>5.0000000000000001E-4</v>
      </c>
      <c r="K397" s="30">
        <v>1.7399999999999999E-2</v>
      </c>
      <c r="L397" s="30">
        <v>0.64859999999999995</v>
      </c>
      <c r="M397" s="30">
        <v>7.22E-2</v>
      </c>
      <c r="N397" s="30">
        <v>0.45090000000000002</v>
      </c>
      <c r="O397" s="30">
        <v>2.0500000000000001E-2</v>
      </c>
      <c r="P397" s="30">
        <v>0.13200000000000001</v>
      </c>
      <c r="Q397" s="29">
        <v>459.51</v>
      </c>
      <c r="R397" s="25">
        <v>55225.58</v>
      </c>
      <c r="S397" s="30">
        <v>0.2495</v>
      </c>
      <c r="T397" s="30">
        <v>0.23860000000000001</v>
      </c>
      <c r="U397" s="30">
        <v>0.51180000000000003</v>
      </c>
      <c r="V397" s="26">
        <v>17.899999999999999</v>
      </c>
      <c r="W397" s="29">
        <v>48</v>
      </c>
      <c r="X397" s="25">
        <v>95986.08</v>
      </c>
      <c r="Y397" s="26">
        <v>194.43</v>
      </c>
      <c r="Z397" s="25">
        <v>169195.08</v>
      </c>
      <c r="AA397" s="30">
        <v>0.80520000000000003</v>
      </c>
      <c r="AB397" s="30">
        <v>0.17399999999999999</v>
      </c>
      <c r="AC397" s="30">
        <v>2.01E-2</v>
      </c>
      <c r="AD397" s="30">
        <v>8.0000000000000004E-4</v>
      </c>
      <c r="AE397" s="30">
        <v>0.1948</v>
      </c>
      <c r="AF397" s="25">
        <v>169.2</v>
      </c>
      <c r="AG397" s="25">
        <v>4802.9399999999996</v>
      </c>
      <c r="AH397" s="25">
        <v>583.77</v>
      </c>
      <c r="AI397" s="25">
        <v>184065.06</v>
      </c>
      <c r="AJ397" s="28">
        <v>498</v>
      </c>
      <c r="AK397" s="33">
        <v>34302</v>
      </c>
      <c r="AL397" s="33">
        <v>50797</v>
      </c>
      <c r="AM397" s="26">
        <v>52.41</v>
      </c>
      <c r="AN397" s="26">
        <v>27.07</v>
      </c>
      <c r="AO397" s="26">
        <v>31.61</v>
      </c>
      <c r="AP397" s="26">
        <v>4.33</v>
      </c>
      <c r="AQ397" s="25">
        <v>0</v>
      </c>
      <c r="AR397" s="27">
        <v>0.72009999999999996</v>
      </c>
      <c r="AS397" s="25">
        <v>1109.3699999999999</v>
      </c>
      <c r="AT397" s="25">
        <v>1766.88</v>
      </c>
      <c r="AU397" s="25">
        <v>5187.1499999999996</v>
      </c>
      <c r="AV397" s="25">
        <v>1021.39</v>
      </c>
      <c r="AW397" s="25">
        <v>591.27</v>
      </c>
      <c r="AX397" s="25">
        <v>9676.06</v>
      </c>
      <c r="AY397" s="25">
        <v>3487.09</v>
      </c>
      <c r="AZ397" s="30">
        <v>0.38059999999999999</v>
      </c>
      <c r="BA397" s="25">
        <v>4858.4799999999996</v>
      </c>
      <c r="BB397" s="30">
        <v>0.5302</v>
      </c>
      <c r="BC397" s="25">
        <v>817.33</v>
      </c>
      <c r="BD397" s="30">
        <v>8.9200000000000002E-2</v>
      </c>
      <c r="BE397" s="25">
        <v>9162.91</v>
      </c>
      <c r="BF397" s="25">
        <v>2602.11</v>
      </c>
      <c r="BG397" s="30">
        <v>0.46939999999999998</v>
      </c>
      <c r="BH397" s="30">
        <v>0.60150000000000003</v>
      </c>
      <c r="BI397" s="30">
        <v>0.21029999999999999</v>
      </c>
      <c r="BJ397" s="30">
        <v>0.1467</v>
      </c>
      <c r="BK397" s="30">
        <v>2.9499999999999998E-2</v>
      </c>
      <c r="BL397" s="30">
        <v>1.2E-2</v>
      </c>
    </row>
    <row r="398" spans="1:64" ht="15" x14ac:dyDescent="0.25">
      <c r="A398" s="28" t="s">
        <v>661</v>
      </c>
      <c r="B398" s="28">
        <v>49635</v>
      </c>
      <c r="C398" s="28">
        <v>184</v>
      </c>
      <c r="D398" s="29">
        <v>9.7799999999999994</v>
      </c>
      <c r="E398" s="29">
        <v>1798.65</v>
      </c>
      <c r="F398" s="29">
        <v>1719</v>
      </c>
      <c r="G398" s="30">
        <v>0</v>
      </c>
      <c r="H398" s="30">
        <v>0</v>
      </c>
      <c r="I398" s="30">
        <v>3.5999999999999999E-3</v>
      </c>
      <c r="J398" s="30">
        <v>5.9999999999999995E-4</v>
      </c>
      <c r="K398" s="30">
        <v>3.5000000000000001E-3</v>
      </c>
      <c r="L398" s="30">
        <v>0.9859</v>
      </c>
      <c r="M398" s="30">
        <v>6.4000000000000003E-3</v>
      </c>
      <c r="N398" s="30">
        <v>0.67689999999999995</v>
      </c>
      <c r="O398" s="30">
        <v>0</v>
      </c>
      <c r="P398" s="30">
        <v>0.1628</v>
      </c>
      <c r="Q398" s="29">
        <v>86</v>
      </c>
      <c r="R398" s="25">
        <v>50510.37</v>
      </c>
      <c r="S398" s="30">
        <v>0.14779999999999999</v>
      </c>
      <c r="T398" s="30">
        <v>0.1739</v>
      </c>
      <c r="U398" s="30">
        <v>0.67830000000000001</v>
      </c>
      <c r="V398" s="26">
        <v>15.09</v>
      </c>
      <c r="W398" s="29">
        <v>10</v>
      </c>
      <c r="X398" s="25">
        <v>67970.100000000006</v>
      </c>
      <c r="Y398" s="26">
        <v>173.85</v>
      </c>
      <c r="Z398" s="25">
        <v>56377.46</v>
      </c>
      <c r="AA398" s="30">
        <v>0.87339999999999995</v>
      </c>
      <c r="AB398" s="30">
        <v>5.5399999999999998E-2</v>
      </c>
      <c r="AC398" s="30">
        <v>7.0000000000000007E-2</v>
      </c>
      <c r="AD398" s="30">
        <v>1.2999999999999999E-3</v>
      </c>
      <c r="AE398" s="30">
        <v>0.12920000000000001</v>
      </c>
      <c r="AF398" s="25">
        <v>56.38</v>
      </c>
      <c r="AG398" s="25">
        <v>1251.01</v>
      </c>
      <c r="AH398" s="25">
        <v>192.63</v>
      </c>
      <c r="AI398" s="25">
        <v>49325.49</v>
      </c>
      <c r="AJ398" s="28">
        <v>7</v>
      </c>
      <c r="AK398" s="33">
        <v>26333</v>
      </c>
      <c r="AL398" s="33">
        <v>39033</v>
      </c>
      <c r="AM398" s="26">
        <v>24.58</v>
      </c>
      <c r="AN398" s="26">
        <v>22</v>
      </c>
      <c r="AO398" s="26">
        <v>22.11</v>
      </c>
      <c r="AP398" s="26">
        <v>4.71</v>
      </c>
      <c r="AQ398" s="25">
        <v>0</v>
      </c>
      <c r="AR398" s="27">
        <v>0.60409999999999997</v>
      </c>
      <c r="AS398" s="25">
        <v>870.04</v>
      </c>
      <c r="AT398" s="25">
        <v>2712.18</v>
      </c>
      <c r="AU398" s="25">
        <v>5263.39</v>
      </c>
      <c r="AV398" s="25">
        <v>993.56</v>
      </c>
      <c r="AW398" s="25">
        <v>265.8</v>
      </c>
      <c r="AX398" s="25">
        <v>10104.969999999999</v>
      </c>
      <c r="AY398" s="25">
        <v>7050.51</v>
      </c>
      <c r="AZ398" s="30">
        <v>0.73909999999999998</v>
      </c>
      <c r="BA398" s="25">
        <v>1088.1300000000001</v>
      </c>
      <c r="BB398" s="30">
        <v>0.11409999999999999</v>
      </c>
      <c r="BC398" s="25">
        <v>1400.81</v>
      </c>
      <c r="BD398" s="30">
        <v>0.14680000000000001</v>
      </c>
      <c r="BE398" s="25">
        <v>9539.4500000000007</v>
      </c>
      <c r="BF398" s="25">
        <v>6513.88</v>
      </c>
      <c r="BG398" s="30">
        <v>3.5358999999999998</v>
      </c>
      <c r="BH398" s="30">
        <v>0.59030000000000005</v>
      </c>
      <c r="BI398" s="30">
        <v>0.25690000000000002</v>
      </c>
      <c r="BJ398" s="30">
        <v>9.7199999999999995E-2</v>
      </c>
      <c r="BK398" s="30">
        <v>4.1700000000000001E-2</v>
      </c>
      <c r="BL398" s="30">
        <v>1.3899999999999999E-2</v>
      </c>
    </row>
    <row r="399" spans="1:64" ht="15" x14ac:dyDescent="0.25">
      <c r="A399" s="28" t="s">
        <v>662</v>
      </c>
      <c r="B399" s="28">
        <v>49908</v>
      </c>
      <c r="C399" s="28">
        <v>32</v>
      </c>
      <c r="D399" s="29">
        <v>66.47</v>
      </c>
      <c r="E399" s="29">
        <v>2127.0300000000002</v>
      </c>
      <c r="F399" s="29">
        <v>2028</v>
      </c>
      <c r="G399" s="30">
        <v>5.4999999999999997E-3</v>
      </c>
      <c r="H399" s="30">
        <v>0</v>
      </c>
      <c r="I399" s="30">
        <v>1.43E-2</v>
      </c>
      <c r="J399" s="30">
        <v>0</v>
      </c>
      <c r="K399" s="30">
        <v>5.7000000000000002E-3</v>
      </c>
      <c r="L399" s="30">
        <v>0.96809999999999996</v>
      </c>
      <c r="M399" s="30">
        <v>6.4000000000000003E-3</v>
      </c>
      <c r="N399" s="30">
        <v>0.2959</v>
      </c>
      <c r="O399" s="30">
        <v>0</v>
      </c>
      <c r="P399" s="30">
        <v>0.1487</v>
      </c>
      <c r="Q399" s="29">
        <v>99.2</v>
      </c>
      <c r="R399" s="25">
        <v>56158.71</v>
      </c>
      <c r="S399" s="30">
        <v>0.11899999999999999</v>
      </c>
      <c r="T399" s="30">
        <v>0.1825</v>
      </c>
      <c r="U399" s="30">
        <v>0.69840000000000002</v>
      </c>
      <c r="V399" s="26">
        <v>20.36</v>
      </c>
      <c r="W399" s="29">
        <v>14</v>
      </c>
      <c r="X399" s="25">
        <v>73575.289999999994</v>
      </c>
      <c r="Y399" s="26">
        <v>148.9</v>
      </c>
      <c r="Z399" s="25">
        <v>126447.93</v>
      </c>
      <c r="AA399" s="30">
        <v>0.85089999999999999</v>
      </c>
      <c r="AB399" s="30">
        <v>0.12039999999999999</v>
      </c>
      <c r="AC399" s="30">
        <v>2.7799999999999998E-2</v>
      </c>
      <c r="AD399" s="30">
        <v>8.9999999999999998E-4</v>
      </c>
      <c r="AE399" s="30">
        <v>0.14940000000000001</v>
      </c>
      <c r="AF399" s="25">
        <v>126.45</v>
      </c>
      <c r="AG399" s="25">
        <v>3591.81</v>
      </c>
      <c r="AH399" s="25">
        <v>532.51</v>
      </c>
      <c r="AI399" s="25">
        <v>128050.37</v>
      </c>
      <c r="AJ399" s="28">
        <v>335</v>
      </c>
      <c r="AK399" s="33">
        <v>34902</v>
      </c>
      <c r="AL399" s="33">
        <v>47725</v>
      </c>
      <c r="AM399" s="26">
        <v>50.5</v>
      </c>
      <c r="AN399" s="26">
        <v>27.73</v>
      </c>
      <c r="AO399" s="26">
        <v>27.94</v>
      </c>
      <c r="AP399" s="26">
        <v>4.7</v>
      </c>
      <c r="AQ399" s="25">
        <v>43.99</v>
      </c>
      <c r="AR399" s="27">
        <v>0.76439999999999997</v>
      </c>
      <c r="AS399" s="25">
        <v>1169.23</v>
      </c>
      <c r="AT399" s="25">
        <v>1176.95</v>
      </c>
      <c r="AU399" s="25">
        <v>5049.7299999999996</v>
      </c>
      <c r="AV399" s="25">
        <v>550.30999999999995</v>
      </c>
      <c r="AW399" s="25">
        <v>21.53</v>
      </c>
      <c r="AX399" s="25">
        <v>7967.75</v>
      </c>
      <c r="AY399" s="25">
        <v>4641.46</v>
      </c>
      <c r="AZ399" s="30">
        <v>0.54500000000000004</v>
      </c>
      <c r="BA399" s="25">
        <v>3254.69</v>
      </c>
      <c r="BB399" s="30">
        <v>0.3821</v>
      </c>
      <c r="BC399" s="25">
        <v>620.74</v>
      </c>
      <c r="BD399" s="30">
        <v>7.2900000000000006E-2</v>
      </c>
      <c r="BE399" s="25">
        <v>8516.89</v>
      </c>
      <c r="BF399" s="25">
        <v>4062.57</v>
      </c>
      <c r="BG399" s="30">
        <v>1.0846</v>
      </c>
      <c r="BH399" s="30">
        <v>0.5716</v>
      </c>
      <c r="BI399" s="30">
        <v>0.24679999999999999</v>
      </c>
      <c r="BJ399" s="30">
        <v>0.1353</v>
      </c>
      <c r="BK399" s="30">
        <v>2.9100000000000001E-2</v>
      </c>
      <c r="BL399" s="30">
        <v>1.7100000000000001E-2</v>
      </c>
    </row>
    <row r="400" spans="1:64" ht="15" x14ac:dyDescent="0.25">
      <c r="A400" s="28" t="s">
        <v>663</v>
      </c>
      <c r="B400" s="28">
        <v>46268</v>
      </c>
      <c r="C400" s="28">
        <v>68</v>
      </c>
      <c r="D400" s="29">
        <v>25.38</v>
      </c>
      <c r="E400" s="29">
        <v>1726.09</v>
      </c>
      <c r="F400" s="29">
        <v>1760</v>
      </c>
      <c r="G400" s="30">
        <v>8.0999999999999996E-3</v>
      </c>
      <c r="H400" s="30">
        <v>1.1000000000000001E-3</v>
      </c>
      <c r="I400" s="30">
        <v>7.0000000000000001E-3</v>
      </c>
      <c r="J400" s="30">
        <v>1.5E-3</v>
      </c>
      <c r="K400" s="30">
        <v>1.4500000000000001E-2</v>
      </c>
      <c r="L400" s="30">
        <v>0.94299999999999995</v>
      </c>
      <c r="M400" s="30">
        <v>2.4799999999999999E-2</v>
      </c>
      <c r="N400" s="30">
        <v>0.28070000000000001</v>
      </c>
      <c r="O400" s="30">
        <v>0</v>
      </c>
      <c r="P400" s="30">
        <v>0.1067</v>
      </c>
      <c r="Q400" s="29">
        <v>80.12</v>
      </c>
      <c r="R400" s="25">
        <v>53178.3</v>
      </c>
      <c r="S400" s="30">
        <v>0.25209999999999999</v>
      </c>
      <c r="T400" s="30">
        <v>0.1429</v>
      </c>
      <c r="U400" s="30">
        <v>0.60499999999999998</v>
      </c>
      <c r="V400" s="26">
        <v>19.11</v>
      </c>
      <c r="W400" s="29">
        <v>15.1</v>
      </c>
      <c r="X400" s="25">
        <v>78362.38</v>
      </c>
      <c r="Y400" s="26">
        <v>109.12</v>
      </c>
      <c r="Z400" s="25">
        <v>122466.05</v>
      </c>
      <c r="AA400" s="30">
        <v>0.80030000000000001</v>
      </c>
      <c r="AB400" s="30">
        <v>0.17130000000000001</v>
      </c>
      <c r="AC400" s="30">
        <v>2.76E-2</v>
      </c>
      <c r="AD400" s="30">
        <v>8.0000000000000004E-4</v>
      </c>
      <c r="AE400" s="30">
        <v>0.2</v>
      </c>
      <c r="AF400" s="25">
        <v>122.47</v>
      </c>
      <c r="AG400" s="25">
        <v>3820.42</v>
      </c>
      <c r="AH400" s="25">
        <v>509.13</v>
      </c>
      <c r="AI400" s="25">
        <v>130352.69</v>
      </c>
      <c r="AJ400" s="28">
        <v>347</v>
      </c>
      <c r="AK400" s="33">
        <v>32829</v>
      </c>
      <c r="AL400" s="33">
        <v>50069</v>
      </c>
      <c r="AM400" s="26">
        <v>34.380000000000003</v>
      </c>
      <c r="AN400" s="26">
        <v>31.21</v>
      </c>
      <c r="AO400" s="26">
        <v>30.58</v>
      </c>
      <c r="AP400" s="26">
        <v>5.6</v>
      </c>
      <c r="AQ400" s="25">
        <v>604.86</v>
      </c>
      <c r="AR400" s="27">
        <v>1.0001</v>
      </c>
      <c r="AS400" s="25">
        <v>955.69</v>
      </c>
      <c r="AT400" s="25">
        <v>1635.79</v>
      </c>
      <c r="AU400" s="25">
        <v>4905.05</v>
      </c>
      <c r="AV400" s="25">
        <v>834.79</v>
      </c>
      <c r="AW400" s="25">
        <v>169.94</v>
      </c>
      <c r="AX400" s="25">
        <v>8501.26</v>
      </c>
      <c r="AY400" s="25">
        <v>3820.87</v>
      </c>
      <c r="AZ400" s="30">
        <v>0.43049999999999999</v>
      </c>
      <c r="BA400" s="25">
        <v>4429.01</v>
      </c>
      <c r="BB400" s="30">
        <v>0.499</v>
      </c>
      <c r="BC400" s="25">
        <v>625.45000000000005</v>
      </c>
      <c r="BD400" s="30">
        <v>7.0499999999999993E-2</v>
      </c>
      <c r="BE400" s="25">
        <v>8875.32</v>
      </c>
      <c r="BF400" s="25">
        <v>3840.74</v>
      </c>
      <c r="BG400" s="30">
        <v>0.9355</v>
      </c>
      <c r="BH400" s="30">
        <v>0.57899999999999996</v>
      </c>
      <c r="BI400" s="30">
        <v>0.23219999999999999</v>
      </c>
      <c r="BJ400" s="30">
        <v>0.1399</v>
      </c>
      <c r="BK400" s="30">
        <v>3.44E-2</v>
      </c>
      <c r="BL400" s="30">
        <v>1.4500000000000001E-2</v>
      </c>
    </row>
    <row r="401" spans="1:64" ht="15" x14ac:dyDescent="0.25">
      <c r="A401" s="28" t="s">
        <v>664</v>
      </c>
      <c r="B401" s="28">
        <v>50575</v>
      </c>
      <c r="C401" s="28">
        <v>92</v>
      </c>
      <c r="D401" s="29">
        <v>14.55</v>
      </c>
      <c r="E401" s="29">
        <v>1338.77</v>
      </c>
      <c r="F401" s="29">
        <v>1441</v>
      </c>
      <c r="G401" s="30">
        <v>6.9999999999999999E-4</v>
      </c>
      <c r="H401" s="30">
        <v>0</v>
      </c>
      <c r="I401" s="30">
        <v>4.8999999999999998E-3</v>
      </c>
      <c r="J401" s="30">
        <v>1.4E-3</v>
      </c>
      <c r="K401" s="30">
        <v>5.0000000000000001E-3</v>
      </c>
      <c r="L401" s="30">
        <v>0.97640000000000005</v>
      </c>
      <c r="M401" s="30">
        <v>1.1599999999999999E-2</v>
      </c>
      <c r="N401" s="30">
        <v>0.46429999999999999</v>
      </c>
      <c r="O401" s="30">
        <v>0</v>
      </c>
      <c r="P401" s="30">
        <v>0.13789999999999999</v>
      </c>
      <c r="Q401" s="29">
        <v>63.24</v>
      </c>
      <c r="R401" s="25">
        <v>54484.959999999999</v>
      </c>
      <c r="S401" s="30">
        <v>0.23419999999999999</v>
      </c>
      <c r="T401" s="30">
        <v>0.12609999999999999</v>
      </c>
      <c r="U401" s="30">
        <v>0.63959999999999995</v>
      </c>
      <c r="V401" s="26">
        <v>18.39</v>
      </c>
      <c r="W401" s="29">
        <v>10</v>
      </c>
      <c r="X401" s="25">
        <v>61420.4</v>
      </c>
      <c r="Y401" s="26">
        <v>128.37</v>
      </c>
      <c r="Z401" s="25">
        <v>103289.28</v>
      </c>
      <c r="AA401" s="30">
        <v>0.89400000000000002</v>
      </c>
      <c r="AB401" s="30">
        <v>7.9600000000000004E-2</v>
      </c>
      <c r="AC401" s="30">
        <v>2.4500000000000001E-2</v>
      </c>
      <c r="AD401" s="30">
        <v>2E-3</v>
      </c>
      <c r="AE401" s="30">
        <v>0.1061</v>
      </c>
      <c r="AF401" s="25">
        <v>103.29</v>
      </c>
      <c r="AG401" s="25">
        <v>2292.27</v>
      </c>
      <c r="AH401" s="25">
        <v>368.71</v>
      </c>
      <c r="AI401" s="25">
        <v>97221.6</v>
      </c>
      <c r="AJ401" s="28">
        <v>164</v>
      </c>
      <c r="AK401" s="33">
        <v>29163</v>
      </c>
      <c r="AL401" s="33">
        <v>38731</v>
      </c>
      <c r="AM401" s="26">
        <v>27.7</v>
      </c>
      <c r="AN401" s="26">
        <v>22</v>
      </c>
      <c r="AO401" s="26">
        <v>22.53</v>
      </c>
      <c r="AP401" s="26">
        <v>4.7</v>
      </c>
      <c r="AQ401" s="25">
        <v>1209.4000000000001</v>
      </c>
      <c r="AR401" s="27">
        <v>1.5177</v>
      </c>
      <c r="AS401" s="25">
        <v>996.31</v>
      </c>
      <c r="AT401" s="25">
        <v>1949.77</v>
      </c>
      <c r="AU401" s="25">
        <v>5064.97</v>
      </c>
      <c r="AV401" s="25">
        <v>827.83</v>
      </c>
      <c r="AW401" s="25">
        <v>310.08</v>
      </c>
      <c r="AX401" s="25">
        <v>9148.9599999999991</v>
      </c>
      <c r="AY401" s="25">
        <v>4758.75</v>
      </c>
      <c r="AZ401" s="30">
        <v>0.53320000000000001</v>
      </c>
      <c r="BA401" s="25">
        <v>3446.91</v>
      </c>
      <c r="BB401" s="30">
        <v>0.38619999999999999</v>
      </c>
      <c r="BC401" s="25">
        <v>719.29</v>
      </c>
      <c r="BD401" s="30">
        <v>8.0600000000000005E-2</v>
      </c>
      <c r="BE401" s="25">
        <v>8924.94</v>
      </c>
      <c r="BF401" s="25">
        <v>5518.35</v>
      </c>
      <c r="BG401" s="30">
        <v>2.3391999999999999</v>
      </c>
      <c r="BH401" s="30">
        <v>0.59560000000000002</v>
      </c>
      <c r="BI401" s="30">
        <v>0.23669999999999999</v>
      </c>
      <c r="BJ401" s="30">
        <v>0.1113</v>
      </c>
      <c r="BK401" s="30">
        <v>4.4999999999999998E-2</v>
      </c>
      <c r="BL401" s="30">
        <v>1.14E-2</v>
      </c>
    </row>
    <row r="402" spans="1:64" ht="15" x14ac:dyDescent="0.25">
      <c r="A402" s="28" t="s">
        <v>665</v>
      </c>
      <c r="B402" s="28">
        <v>50716</v>
      </c>
      <c r="C402" s="28">
        <v>8</v>
      </c>
      <c r="D402" s="29">
        <v>115.36</v>
      </c>
      <c r="E402" s="29">
        <v>922.87</v>
      </c>
      <c r="F402" s="29">
        <v>1013</v>
      </c>
      <c r="G402" s="30">
        <v>1.06E-2</v>
      </c>
      <c r="H402" s="30">
        <v>1E-3</v>
      </c>
      <c r="I402" s="30">
        <v>2.8999999999999998E-3</v>
      </c>
      <c r="J402" s="30">
        <v>1.9E-3</v>
      </c>
      <c r="K402" s="30">
        <v>8.9899999999999994E-2</v>
      </c>
      <c r="L402" s="30">
        <v>0.84409999999999996</v>
      </c>
      <c r="M402" s="30">
        <v>4.9599999999999998E-2</v>
      </c>
      <c r="N402" s="30">
        <v>0.42599999999999999</v>
      </c>
      <c r="O402" s="30">
        <v>0</v>
      </c>
      <c r="P402" s="30">
        <v>0.14410000000000001</v>
      </c>
      <c r="Q402" s="29">
        <v>46.3</v>
      </c>
      <c r="R402" s="25">
        <v>57438.400000000001</v>
      </c>
      <c r="S402" s="30">
        <v>0.13039999999999999</v>
      </c>
      <c r="T402" s="30">
        <v>0.2029</v>
      </c>
      <c r="U402" s="30">
        <v>0.66669999999999996</v>
      </c>
      <c r="V402" s="26">
        <v>16.11</v>
      </c>
      <c r="W402" s="29">
        <v>7.32</v>
      </c>
      <c r="X402" s="25">
        <v>61093.5</v>
      </c>
      <c r="Y402" s="26">
        <v>119.4</v>
      </c>
      <c r="Z402" s="25">
        <v>138299.99</v>
      </c>
      <c r="AA402" s="30">
        <v>0.62839999999999996</v>
      </c>
      <c r="AB402" s="30">
        <v>0.3553</v>
      </c>
      <c r="AC402" s="30">
        <v>1.4999999999999999E-2</v>
      </c>
      <c r="AD402" s="30">
        <v>1.2999999999999999E-3</v>
      </c>
      <c r="AE402" s="30">
        <v>0.37269999999999998</v>
      </c>
      <c r="AF402" s="25">
        <v>138.30000000000001</v>
      </c>
      <c r="AG402" s="25">
        <v>6606.55</v>
      </c>
      <c r="AH402" s="25">
        <v>595.34</v>
      </c>
      <c r="AI402" s="25">
        <v>151619.35999999999</v>
      </c>
      <c r="AJ402" s="28">
        <v>419</v>
      </c>
      <c r="AK402" s="33">
        <v>33267</v>
      </c>
      <c r="AL402" s="33">
        <v>45102</v>
      </c>
      <c r="AM402" s="26">
        <v>77.599999999999994</v>
      </c>
      <c r="AN402" s="26">
        <v>42.7</v>
      </c>
      <c r="AO402" s="26">
        <v>55.36</v>
      </c>
      <c r="AP402" s="26">
        <v>6</v>
      </c>
      <c r="AQ402" s="25">
        <v>0</v>
      </c>
      <c r="AR402" s="27">
        <v>1.1499999999999999</v>
      </c>
      <c r="AS402" s="25">
        <v>1162.5</v>
      </c>
      <c r="AT402" s="25">
        <v>1776.24</v>
      </c>
      <c r="AU402" s="25">
        <v>4781.99</v>
      </c>
      <c r="AV402" s="25">
        <v>925.96</v>
      </c>
      <c r="AW402" s="25">
        <v>77.59</v>
      </c>
      <c r="AX402" s="25">
        <v>8724.2800000000007</v>
      </c>
      <c r="AY402" s="25">
        <v>3683.38</v>
      </c>
      <c r="AZ402" s="30">
        <v>0.35880000000000001</v>
      </c>
      <c r="BA402" s="25">
        <v>5839.37</v>
      </c>
      <c r="BB402" s="30">
        <v>0.56889999999999996</v>
      </c>
      <c r="BC402" s="25">
        <v>742.28</v>
      </c>
      <c r="BD402" s="30">
        <v>7.2300000000000003E-2</v>
      </c>
      <c r="BE402" s="25">
        <v>10265.030000000001</v>
      </c>
      <c r="BF402" s="25">
        <v>1747.9</v>
      </c>
      <c r="BG402" s="30">
        <v>0.52829999999999999</v>
      </c>
      <c r="BH402" s="30">
        <v>0.49790000000000001</v>
      </c>
      <c r="BI402" s="30">
        <v>0.19020000000000001</v>
      </c>
      <c r="BJ402" s="30">
        <v>0.25569999999999998</v>
      </c>
      <c r="BK402" s="30">
        <v>4.2200000000000001E-2</v>
      </c>
      <c r="BL402" s="30">
        <v>1.3899999999999999E-2</v>
      </c>
    </row>
    <row r="403" spans="1:64" ht="15" x14ac:dyDescent="0.25">
      <c r="A403" s="28" t="s">
        <v>666</v>
      </c>
      <c r="B403" s="28">
        <v>44552</v>
      </c>
      <c r="C403" s="28">
        <v>25</v>
      </c>
      <c r="D403" s="29">
        <v>88.51</v>
      </c>
      <c r="E403" s="29">
        <v>2212.69</v>
      </c>
      <c r="F403" s="29">
        <v>2543</v>
      </c>
      <c r="G403" s="30">
        <v>1.0800000000000001E-2</v>
      </c>
      <c r="H403" s="30">
        <v>0</v>
      </c>
      <c r="I403" s="30">
        <v>2.06E-2</v>
      </c>
      <c r="J403" s="30">
        <v>1.1999999999999999E-3</v>
      </c>
      <c r="K403" s="30">
        <v>9.4999999999999998E-3</v>
      </c>
      <c r="L403" s="30">
        <v>0.93899999999999995</v>
      </c>
      <c r="M403" s="30">
        <v>1.89E-2</v>
      </c>
      <c r="N403" s="30">
        <v>0.29060000000000002</v>
      </c>
      <c r="O403" s="30">
        <v>4.7000000000000002E-3</v>
      </c>
      <c r="P403" s="30">
        <v>0.1216</v>
      </c>
      <c r="Q403" s="29">
        <v>109.45</v>
      </c>
      <c r="R403" s="25">
        <v>55433.57</v>
      </c>
      <c r="S403" s="30">
        <v>0.2147</v>
      </c>
      <c r="T403" s="30">
        <v>0.30059999999999998</v>
      </c>
      <c r="U403" s="30">
        <v>0.48470000000000002</v>
      </c>
      <c r="V403" s="26">
        <v>19.170000000000002</v>
      </c>
      <c r="W403" s="29">
        <v>22.6</v>
      </c>
      <c r="X403" s="25">
        <v>65341.279999999999</v>
      </c>
      <c r="Y403" s="26">
        <v>97.91</v>
      </c>
      <c r="Z403" s="25">
        <v>139014.03</v>
      </c>
      <c r="AA403" s="30">
        <v>0.83879999999999999</v>
      </c>
      <c r="AB403" s="30">
        <v>0.13919999999999999</v>
      </c>
      <c r="AC403" s="30">
        <v>2.1100000000000001E-2</v>
      </c>
      <c r="AD403" s="30">
        <v>1E-3</v>
      </c>
      <c r="AE403" s="30">
        <v>0.16139999999999999</v>
      </c>
      <c r="AF403" s="25">
        <v>139.01</v>
      </c>
      <c r="AG403" s="25">
        <v>4015.52</v>
      </c>
      <c r="AH403" s="25">
        <v>542.28</v>
      </c>
      <c r="AI403" s="25">
        <v>123971.91</v>
      </c>
      <c r="AJ403" s="28">
        <v>314</v>
      </c>
      <c r="AK403" s="33">
        <v>33898</v>
      </c>
      <c r="AL403" s="33">
        <v>45813</v>
      </c>
      <c r="AM403" s="26">
        <v>56.9</v>
      </c>
      <c r="AN403" s="26">
        <v>27.18</v>
      </c>
      <c r="AO403" s="26">
        <v>34.72</v>
      </c>
      <c r="AP403" s="26">
        <v>5.9</v>
      </c>
      <c r="AQ403" s="25">
        <v>0</v>
      </c>
      <c r="AR403" s="27">
        <v>0.82909999999999995</v>
      </c>
      <c r="AS403" s="25">
        <v>935.98</v>
      </c>
      <c r="AT403" s="25">
        <v>1677.16</v>
      </c>
      <c r="AU403" s="25">
        <v>4994.6000000000004</v>
      </c>
      <c r="AV403" s="25">
        <v>521.97</v>
      </c>
      <c r="AW403" s="25">
        <v>526.96</v>
      </c>
      <c r="AX403" s="25">
        <v>8656.67</v>
      </c>
      <c r="AY403" s="25">
        <v>3309.75</v>
      </c>
      <c r="AZ403" s="30">
        <v>0.40589999999999998</v>
      </c>
      <c r="BA403" s="25">
        <v>4403.7299999999996</v>
      </c>
      <c r="BB403" s="30">
        <v>0.54</v>
      </c>
      <c r="BC403" s="25">
        <v>441.44</v>
      </c>
      <c r="BD403" s="30">
        <v>5.4100000000000002E-2</v>
      </c>
      <c r="BE403" s="25">
        <v>8154.92</v>
      </c>
      <c r="BF403" s="25">
        <v>3907.59</v>
      </c>
      <c r="BG403" s="30">
        <v>1.1056999999999999</v>
      </c>
      <c r="BH403" s="30">
        <v>0.61629999999999996</v>
      </c>
      <c r="BI403" s="30">
        <v>0.2261</v>
      </c>
      <c r="BJ403" s="30">
        <v>0.1079</v>
      </c>
      <c r="BK403" s="30">
        <v>3.6400000000000002E-2</v>
      </c>
      <c r="BL403" s="30">
        <v>1.32E-2</v>
      </c>
    </row>
    <row r="404" spans="1:64" ht="15" x14ac:dyDescent="0.25">
      <c r="A404" s="28" t="s">
        <v>667</v>
      </c>
      <c r="B404" s="28">
        <v>44560</v>
      </c>
      <c r="C404" s="28">
        <v>32</v>
      </c>
      <c r="D404" s="29">
        <v>94.2</v>
      </c>
      <c r="E404" s="29">
        <v>3014.42</v>
      </c>
      <c r="F404" s="29">
        <v>3009</v>
      </c>
      <c r="G404" s="30">
        <v>5.4000000000000003E-3</v>
      </c>
      <c r="H404" s="30">
        <v>0</v>
      </c>
      <c r="I404" s="30">
        <v>2.1499999999999998E-2</v>
      </c>
      <c r="J404" s="30">
        <v>1.2999999999999999E-3</v>
      </c>
      <c r="K404" s="30">
        <v>8.5599999999999996E-2</v>
      </c>
      <c r="L404" s="30">
        <v>0.85309999999999997</v>
      </c>
      <c r="M404" s="30">
        <v>3.3099999999999997E-2</v>
      </c>
      <c r="N404" s="30">
        <v>0.47789999999999999</v>
      </c>
      <c r="O404" s="30">
        <v>2.5600000000000001E-2</v>
      </c>
      <c r="P404" s="30">
        <v>0.1172</v>
      </c>
      <c r="Q404" s="29">
        <v>120.96</v>
      </c>
      <c r="R404" s="25">
        <v>51880.52</v>
      </c>
      <c r="S404" s="30">
        <v>0.2228</v>
      </c>
      <c r="T404" s="30">
        <v>0.28499999999999998</v>
      </c>
      <c r="U404" s="30">
        <v>0.49220000000000003</v>
      </c>
      <c r="V404" s="26">
        <v>20.59</v>
      </c>
      <c r="W404" s="29">
        <v>14.97</v>
      </c>
      <c r="X404" s="25">
        <v>83252.039999999994</v>
      </c>
      <c r="Y404" s="26">
        <v>196.61</v>
      </c>
      <c r="Z404" s="25">
        <v>110674.3</v>
      </c>
      <c r="AA404" s="30">
        <v>0.79149999999999998</v>
      </c>
      <c r="AB404" s="30">
        <v>0.17979999999999999</v>
      </c>
      <c r="AC404" s="30">
        <v>2.7900000000000001E-2</v>
      </c>
      <c r="AD404" s="30">
        <v>8.0000000000000004E-4</v>
      </c>
      <c r="AE404" s="30">
        <v>0.20849999999999999</v>
      </c>
      <c r="AF404" s="25">
        <v>110.67</v>
      </c>
      <c r="AG404" s="25">
        <v>2507.4699999999998</v>
      </c>
      <c r="AH404" s="25">
        <v>341.11</v>
      </c>
      <c r="AI404" s="25">
        <v>112011.5</v>
      </c>
      <c r="AJ404" s="28">
        <v>243</v>
      </c>
      <c r="AK404" s="33">
        <v>26668</v>
      </c>
      <c r="AL404" s="33">
        <v>41492</v>
      </c>
      <c r="AM404" s="26">
        <v>41.55</v>
      </c>
      <c r="AN404" s="26">
        <v>22.04</v>
      </c>
      <c r="AO404" s="26">
        <v>22.34</v>
      </c>
      <c r="AP404" s="26">
        <v>4.9000000000000004</v>
      </c>
      <c r="AQ404" s="25">
        <v>547.09</v>
      </c>
      <c r="AR404" s="27">
        <v>1.0043</v>
      </c>
      <c r="AS404" s="25">
        <v>933.61</v>
      </c>
      <c r="AT404" s="25">
        <v>1460.76</v>
      </c>
      <c r="AU404" s="25">
        <v>4694.6099999999997</v>
      </c>
      <c r="AV404" s="25">
        <v>1099.69</v>
      </c>
      <c r="AW404" s="25">
        <v>98.84</v>
      </c>
      <c r="AX404" s="25">
        <v>8287.51</v>
      </c>
      <c r="AY404" s="25">
        <v>4153.54</v>
      </c>
      <c r="AZ404" s="30">
        <v>0.52049999999999996</v>
      </c>
      <c r="BA404" s="25">
        <v>2943.69</v>
      </c>
      <c r="BB404" s="30">
        <v>0.36890000000000001</v>
      </c>
      <c r="BC404" s="25">
        <v>882.67</v>
      </c>
      <c r="BD404" s="30">
        <v>0.1106</v>
      </c>
      <c r="BE404" s="25">
        <v>7979.9</v>
      </c>
      <c r="BF404" s="25">
        <v>3935.44</v>
      </c>
      <c r="BG404" s="30">
        <v>1.2089000000000001</v>
      </c>
      <c r="BH404" s="30">
        <v>0.59230000000000005</v>
      </c>
      <c r="BI404" s="30">
        <v>0.2137</v>
      </c>
      <c r="BJ404" s="30">
        <v>0.1452</v>
      </c>
      <c r="BK404" s="30">
        <v>2.3099999999999999E-2</v>
      </c>
      <c r="BL404" s="30">
        <v>2.5600000000000001E-2</v>
      </c>
    </row>
    <row r="405" spans="1:64" ht="15" x14ac:dyDescent="0.25">
      <c r="A405" s="28" t="s">
        <v>668</v>
      </c>
      <c r="B405" s="28">
        <v>44578</v>
      </c>
      <c r="C405" s="28">
        <v>3</v>
      </c>
      <c r="D405" s="29">
        <v>770.67</v>
      </c>
      <c r="E405" s="29">
        <v>2312.0100000000002</v>
      </c>
      <c r="F405" s="29">
        <v>2171</v>
      </c>
      <c r="G405" s="30">
        <v>6.1000000000000004E-3</v>
      </c>
      <c r="H405" s="30">
        <v>0</v>
      </c>
      <c r="I405" s="30">
        <v>9.5600000000000004E-2</v>
      </c>
      <c r="J405" s="30">
        <v>4.4999999999999997E-3</v>
      </c>
      <c r="K405" s="30">
        <v>8.1600000000000006E-2</v>
      </c>
      <c r="L405" s="30">
        <v>0.77839999999999998</v>
      </c>
      <c r="M405" s="30">
        <v>3.3799999999999997E-2</v>
      </c>
      <c r="N405" s="30">
        <v>0.60389999999999999</v>
      </c>
      <c r="O405" s="30">
        <v>5.5300000000000002E-2</v>
      </c>
      <c r="P405" s="30">
        <v>0.13689999999999999</v>
      </c>
      <c r="Q405" s="29">
        <v>121.9</v>
      </c>
      <c r="R405" s="25">
        <v>58857.81</v>
      </c>
      <c r="S405" s="30">
        <v>0.30769999999999997</v>
      </c>
      <c r="T405" s="30">
        <v>0.23669999999999999</v>
      </c>
      <c r="U405" s="30">
        <v>0.4556</v>
      </c>
      <c r="V405" s="26">
        <v>15.93</v>
      </c>
      <c r="W405" s="29">
        <v>14.2</v>
      </c>
      <c r="X405" s="25">
        <v>75425.08</v>
      </c>
      <c r="Y405" s="26">
        <v>158.52000000000001</v>
      </c>
      <c r="Z405" s="25">
        <v>170346.14</v>
      </c>
      <c r="AA405" s="30">
        <v>0.57820000000000005</v>
      </c>
      <c r="AB405" s="30">
        <v>0.38769999999999999</v>
      </c>
      <c r="AC405" s="30">
        <v>3.2000000000000001E-2</v>
      </c>
      <c r="AD405" s="30">
        <v>2.0999999999999999E-3</v>
      </c>
      <c r="AE405" s="30">
        <v>0.4219</v>
      </c>
      <c r="AF405" s="25">
        <v>170.35</v>
      </c>
      <c r="AG405" s="25">
        <v>5690.31</v>
      </c>
      <c r="AH405" s="25">
        <v>433.2</v>
      </c>
      <c r="AI405" s="25">
        <v>180999.47</v>
      </c>
      <c r="AJ405" s="28">
        <v>494</v>
      </c>
      <c r="AK405" s="33">
        <v>26861</v>
      </c>
      <c r="AL405" s="33">
        <v>40972</v>
      </c>
      <c r="AM405" s="26">
        <v>51.81</v>
      </c>
      <c r="AN405" s="26">
        <v>31.85</v>
      </c>
      <c r="AO405" s="26">
        <v>34.11</v>
      </c>
      <c r="AP405" s="26">
        <v>4.3099999999999996</v>
      </c>
      <c r="AQ405" s="25">
        <v>0</v>
      </c>
      <c r="AR405" s="27">
        <v>1.0093000000000001</v>
      </c>
      <c r="AS405" s="25">
        <v>1075.19</v>
      </c>
      <c r="AT405" s="25">
        <v>1769.07</v>
      </c>
      <c r="AU405" s="25">
        <v>7272.56</v>
      </c>
      <c r="AV405" s="25">
        <v>1310.33</v>
      </c>
      <c r="AW405" s="25">
        <v>529.92999999999995</v>
      </c>
      <c r="AX405" s="25">
        <v>11957.07</v>
      </c>
      <c r="AY405" s="25">
        <v>4914.0600000000004</v>
      </c>
      <c r="AZ405" s="30">
        <v>0.40110000000000001</v>
      </c>
      <c r="BA405" s="25">
        <v>5585.7</v>
      </c>
      <c r="BB405" s="30">
        <v>0.45600000000000002</v>
      </c>
      <c r="BC405" s="25">
        <v>1750.65</v>
      </c>
      <c r="BD405" s="30">
        <v>0.1429</v>
      </c>
      <c r="BE405" s="25">
        <v>12250.42</v>
      </c>
      <c r="BF405" s="25">
        <v>3159.3</v>
      </c>
      <c r="BG405" s="30">
        <v>0.70450000000000002</v>
      </c>
      <c r="BH405" s="30">
        <v>0.5393</v>
      </c>
      <c r="BI405" s="30">
        <v>0.22700000000000001</v>
      </c>
      <c r="BJ405" s="30">
        <v>0.1966</v>
      </c>
      <c r="BK405" s="30">
        <v>2.2499999999999999E-2</v>
      </c>
      <c r="BL405" s="30">
        <v>1.47E-2</v>
      </c>
    </row>
    <row r="406" spans="1:64" ht="15" x14ac:dyDescent="0.25">
      <c r="A406" s="28" t="s">
        <v>669</v>
      </c>
      <c r="B406" s="28">
        <v>47761</v>
      </c>
      <c r="C406" s="28">
        <v>161</v>
      </c>
      <c r="D406" s="29">
        <v>8.59</v>
      </c>
      <c r="E406" s="29">
        <v>1382.9</v>
      </c>
      <c r="F406" s="29">
        <v>1335</v>
      </c>
      <c r="G406" s="30">
        <v>6.9999999999999999E-4</v>
      </c>
      <c r="H406" s="30">
        <v>0</v>
      </c>
      <c r="I406" s="30">
        <v>5.0000000000000001E-4</v>
      </c>
      <c r="J406" s="30">
        <v>6.9999999999999999E-4</v>
      </c>
      <c r="K406" s="30">
        <v>3.2000000000000002E-3</v>
      </c>
      <c r="L406" s="30">
        <v>0.9819</v>
      </c>
      <c r="M406" s="30">
        <v>1.2999999999999999E-2</v>
      </c>
      <c r="N406" s="30">
        <v>0.51910000000000001</v>
      </c>
      <c r="O406" s="30">
        <v>0</v>
      </c>
      <c r="P406" s="30">
        <v>0.124</v>
      </c>
      <c r="Q406" s="29">
        <v>49</v>
      </c>
      <c r="R406" s="25">
        <v>47270.14</v>
      </c>
      <c r="S406" s="30">
        <v>0.23749999999999999</v>
      </c>
      <c r="T406" s="30">
        <v>0.16250000000000001</v>
      </c>
      <c r="U406" s="30">
        <v>0.6</v>
      </c>
      <c r="V406" s="26">
        <v>21.41</v>
      </c>
      <c r="W406" s="29">
        <v>8</v>
      </c>
      <c r="X406" s="25">
        <v>68950.63</v>
      </c>
      <c r="Y406" s="26">
        <v>166.5</v>
      </c>
      <c r="Z406" s="25">
        <v>74646.759999999995</v>
      </c>
      <c r="AA406" s="30">
        <v>0.6673</v>
      </c>
      <c r="AB406" s="30">
        <v>7.2400000000000006E-2</v>
      </c>
      <c r="AC406" s="30">
        <v>0.25919999999999999</v>
      </c>
      <c r="AD406" s="30">
        <v>1.1999999999999999E-3</v>
      </c>
      <c r="AE406" s="30">
        <v>0.33300000000000002</v>
      </c>
      <c r="AF406" s="25">
        <v>74.650000000000006</v>
      </c>
      <c r="AG406" s="25">
        <v>1656.38</v>
      </c>
      <c r="AH406" s="25">
        <v>200.2</v>
      </c>
      <c r="AI406" s="25">
        <v>73027.06</v>
      </c>
      <c r="AJ406" s="28">
        <v>55</v>
      </c>
      <c r="AK406" s="33">
        <v>27024</v>
      </c>
      <c r="AL406" s="33">
        <v>37959</v>
      </c>
      <c r="AM406" s="26">
        <v>22.6</v>
      </c>
      <c r="AN406" s="26">
        <v>22</v>
      </c>
      <c r="AO406" s="26">
        <v>22.46</v>
      </c>
      <c r="AP406" s="26">
        <v>4</v>
      </c>
      <c r="AQ406" s="25">
        <v>0</v>
      </c>
      <c r="AR406" s="27">
        <v>0.64570000000000005</v>
      </c>
      <c r="AS406" s="25">
        <v>1148.27</v>
      </c>
      <c r="AT406" s="25">
        <v>2328.4</v>
      </c>
      <c r="AU406" s="25">
        <v>4583.4799999999996</v>
      </c>
      <c r="AV406" s="25">
        <v>765.18</v>
      </c>
      <c r="AW406" s="25">
        <v>272.94</v>
      </c>
      <c r="AX406" s="25">
        <v>9098.27</v>
      </c>
      <c r="AY406" s="25">
        <v>5897.41</v>
      </c>
      <c r="AZ406" s="30">
        <v>0.63390000000000002</v>
      </c>
      <c r="BA406" s="25">
        <v>2064.85</v>
      </c>
      <c r="BB406" s="30">
        <v>0.222</v>
      </c>
      <c r="BC406" s="25">
        <v>1340.93</v>
      </c>
      <c r="BD406" s="30">
        <v>0.14410000000000001</v>
      </c>
      <c r="BE406" s="25">
        <v>9303.2000000000007</v>
      </c>
      <c r="BF406" s="25">
        <v>6069.16</v>
      </c>
      <c r="BG406" s="30">
        <v>3.2238000000000002</v>
      </c>
      <c r="BH406" s="30">
        <v>0.52449999999999997</v>
      </c>
      <c r="BI406" s="30">
        <v>0.2233</v>
      </c>
      <c r="BJ406" s="30">
        <v>0.1777</v>
      </c>
      <c r="BK406" s="30">
        <v>5.7299999999999997E-2</v>
      </c>
      <c r="BL406" s="30">
        <v>1.72E-2</v>
      </c>
    </row>
    <row r="407" spans="1:64" ht="15" x14ac:dyDescent="0.25">
      <c r="A407" s="28" t="s">
        <v>670</v>
      </c>
      <c r="B407" s="28">
        <v>47373</v>
      </c>
      <c r="C407" s="28">
        <v>28</v>
      </c>
      <c r="D407" s="29">
        <v>288.52</v>
      </c>
      <c r="E407" s="29">
        <v>8078.49</v>
      </c>
      <c r="F407" s="29">
        <v>7727</v>
      </c>
      <c r="G407" s="30">
        <v>1.34E-2</v>
      </c>
      <c r="H407" s="30">
        <v>4.0000000000000002E-4</v>
      </c>
      <c r="I407" s="30">
        <v>1.4500000000000001E-2</v>
      </c>
      <c r="J407" s="30">
        <v>2.5999999999999999E-3</v>
      </c>
      <c r="K407" s="30">
        <v>9.1000000000000004E-3</v>
      </c>
      <c r="L407" s="30">
        <v>0.93169999999999997</v>
      </c>
      <c r="M407" s="30">
        <v>2.8299999999999999E-2</v>
      </c>
      <c r="N407" s="30">
        <v>6.5199999999999994E-2</v>
      </c>
      <c r="O407" s="30">
        <v>0</v>
      </c>
      <c r="P407" s="30">
        <v>0.12790000000000001</v>
      </c>
      <c r="Q407" s="29">
        <v>308</v>
      </c>
      <c r="R407" s="25">
        <v>61540.12</v>
      </c>
      <c r="S407" s="30">
        <v>0.43969999999999998</v>
      </c>
      <c r="T407" s="30">
        <v>0.23280000000000001</v>
      </c>
      <c r="U407" s="30">
        <v>0.3276</v>
      </c>
      <c r="V407" s="26">
        <v>22.05</v>
      </c>
      <c r="W407" s="29">
        <v>40.799999999999997</v>
      </c>
      <c r="X407" s="25">
        <v>95591.79</v>
      </c>
      <c r="Y407" s="26">
        <v>194.51</v>
      </c>
      <c r="Z407" s="25">
        <v>149453.31</v>
      </c>
      <c r="AA407" s="30">
        <v>0.88980000000000004</v>
      </c>
      <c r="AB407" s="30">
        <v>8.43E-2</v>
      </c>
      <c r="AC407" s="30">
        <v>2.5100000000000001E-2</v>
      </c>
      <c r="AD407" s="30">
        <v>8.0000000000000004E-4</v>
      </c>
      <c r="AE407" s="30">
        <v>0.11020000000000001</v>
      </c>
      <c r="AF407" s="25">
        <v>149.44999999999999</v>
      </c>
      <c r="AG407" s="25">
        <v>3422.93</v>
      </c>
      <c r="AH407" s="25">
        <v>573.83000000000004</v>
      </c>
      <c r="AI407" s="25">
        <v>162713.82999999999</v>
      </c>
      <c r="AJ407" s="28">
        <v>457</v>
      </c>
      <c r="AK407" s="33">
        <v>37090</v>
      </c>
      <c r="AL407" s="33">
        <v>56652</v>
      </c>
      <c r="AM407" s="26">
        <v>41.34</v>
      </c>
      <c r="AN407" s="26">
        <v>22.37</v>
      </c>
      <c r="AO407" s="26">
        <v>22.92</v>
      </c>
      <c r="AP407" s="26">
        <v>2</v>
      </c>
      <c r="AQ407" s="25">
        <v>0</v>
      </c>
      <c r="AR407" s="27">
        <v>0.43740000000000001</v>
      </c>
      <c r="AS407" s="25">
        <v>965.32</v>
      </c>
      <c r="AT407" s="25">
        <v>1485.68</v>
      </c>
      <c r="AU407" s="25">
        <v>5587.87</v>
      </c>
      <c r="AV407" s="25">
        <v>1197.92</v>
      </c>
      <c r="AW407" s="25">
        <v>414.58</v>
      </c>
      <c r="AX407" s="25">
        <v>9651.3799999999992</v>
      </c>
      <c r="AY407" s="25">
        <v>3373.63</v>
      </c>
      <c r="AZ407" s="30">
        <v>0.42080000000000001</v>
      </c>
      <c r="BA407" s="25">
        <v>4209.84</v>
      </c>
      <c r="BB407" s="30">
        <v>0.52510000000000001</v>
      </c>
      <c r="BC407" s="25">
        <v>434.4</v>
      </c>
      <c r="BD407" s="30">
        <v>5.4199999999999998E-2</v>
      </c>
      <c r="BE407" s="25">
        <v>8017.87</v>
      </c>
      <c r="BF407" s="25">
        <v>2997.09</v>
      </c>
      <c r="BG407" s="30">
        <v>0.44019999999999998</v>
      </c>
      <c r="BH407" s="30">
        <v>0.66700000000000004</v>
      </c>
      <c r="BI407" s="30">
        <v>0.21990000000000001</v>
      </c>
      <c r="BJ407" s="30">
        <v>7.8700000000000006E-2</v>
      </c>
      <c r="BK407" s="30">
        <v>2.46E-2</v>
      </c>
      <c r="BL407" s="30">
        <v>9.7999999999999997E-3</v>
      </c>
    </row>
    <row r="408" spans="1:64" ht="15" x14ac:dyDescent="0.25">
      <c r="A408" s="28" t="s">
        <v>671</v>
      </c>
      <c r="B408" s="28">
        <v>44586</v>
      </c>
      <c r="C408" s="28">
        <v>2</v>
      </c>
      <c r="D408" s="29">
        <v>1079.8699999999999</v>
      </c>
      <c r="E408" s="29">
        <v>2159.7399999999998</v>
      </c>
      <c r="F408" s="29">
        <v>2075</v>
      </c>
      <c r="G408" s="30">
        <v>2.5100000000000001E-2</v>
      </c>
      <c r="H408" s="30">
        <v>0</v>
      </c>
      <c r="I408" s="30">
        <v>8.2000000000000007E-3</v>
      </c>
      <c r="J408" s="30">
        <v>5.0000000000000001E-4</v>
      </c>
      <c r="K408" s="30">
        <v>1.7299999999999999E-2</v>
      </c>
      <c r="L408" s="30">
        <v>0.92789999999999995</v>
      </c>
      <c r="M408" s="30">
        <v>2.1000000000000001E-2</v>
      </c>
      <c r="N408" s="30">
        <v>4.3400000000000001E-2</v>
      </c>
      <c r="O408" s="30">
        <v>0</v>
      </c>
      <c r="P408" s="30">
        <v>9.7299999999999998E-2</v>
      </c>
      <c r="Q408" s="29">
        <v>116.48</v>
      </c>
      <c r="R408" s="25">
        <v>69119.19</v>
      </c>
      <c r="S408" s="30">
        <v>8.7800000000000003E-2</v>
      </c>
      <c r="T408" s="30">
        <v>0.15540000000000001</v>
      </c>
      <c r="U408" s="30">
        <v>0.75680000000000003</v>
      </c>
      <c r="V408" s="26">
        <v>15.94</v>
      </c>
      <c r="W408" s="29">
        <v>9.9600000000000009</v>
      </c>
      <c r="X408" s="25">
        <v>97832.13</v>
      </c>
      <c r="Y408" s="26">
        <v>216.84</v>
      </c>
      <c r="Z408" s="25">
        <v>148353.71</v>
      </c>
      <c r="AA408" s="30">
        <v>0.94489999999999996</v>
      </c>
      <c r="AB408" s="30">
        <v>4.9299999999999997E-2</v>
      </c>
      <c r="AC408" s="30">
        <v>5.1000000000000004E-3</v>
      </c>
      <c r="AD408" s="30">
        <v>6.9999999999999999E-4</v>
      </c>
      <c r="AE408" s="30">
        <v>5.5100000000000003E-2</v>
      </c>
      <c r="AF408" s="25">
        <v>148.35</v>
      </c>
      <c r="AG408" s="25">
        <v>8278.93</v>
      </c>
      <c r="AH408" s="25">
        <v>1081.99</v>
      </c>
      <c r="AI408" s="25">
        <v>173735.97</v>
      </c>
      <c r="AJ408" s="28">
        <v>479</v>
      </c>
      <c r="AK408" s="33">
        <v>58679</v>
      </c>
      <c r="AL408" s="33">
        <v>115347</v>
      </c>
      <c r="AM408" s="26">
        <v>117.52</v>
      </c>
      <c r="AN408" s="26">
        <v>53.7</v>
      </c>
      <c r="AO408" s="26">
        <v>89.08</v>
      </c>
      <c r="AP408" s="26">
        <v>4.72</v>
      </c>
      <c r="AQ408" s="25">
        <v>0</v>
      </c>
      <c r="AR408" s="27">
        <v>0.6482</v>
      </c>
      <c r="AS408" s="25">
        <v>1548.39</v>
      </c>
      <c r="AT408" s="25">
        <v>1271.77</v>
      </c>
      <c r="AU408" s="25">
        <v>7122.59</v>
      </c>
      <c r="AV408" s="25">
        <v>1223.33</v>
      </c>
      <c r="AW408" s="25">
        <v>71.900000000000006</v>
      </c>
      <c r="AX408" s="25">
        <v>11237.97</v>
      </c>
      <c r="AY408" s="25">
        <v>3624.48</v>
      </c>
      <c r="AZ408" s="30">
        <v>0.3291</v>
      </c>
      <c r="BA408" s="25">
        <v>7211.05</v>
      </c>
      <c r="BB408" s="30">
        <v>0.65480000000000005</v>
      </c>
      <c r="BC408" s="25">
        <v>177.29</v>
      </c>
      <c r="BD408" s="30">
        <v>1.61E-2</v>
      </c>
      <c r="BE408" s="25">
        <v>11012.82</v>
      </c>
      <c r="BF408" s="25">
        <v>2356.9699999999998</v>
      </c>
      <c r="BG408" s="30">
        <v>0.25530000000000003</v>
      </c>
      <c r="BH408" s="30">
        <v>0.65590000000000004</v>
      </c>
      <c r="BI408" s="30">
        <v>0.21199999999999999</v>
      </c>
      <c r="BJ408" s="30">
        <v>8.2500000000000004E-2</v>
      </c>
      <c r="BK408" s="30">
        <v>2.93E-2</v>
      </c>
      <c r="BL408" s="30">
        <v>2.0400000000000001E-2</v>
      </c>
    </row>
    <row r="409" spans="1:64" ht="15" x14ac:dyDescent="0.25">
      <c r="A409" s="28" t="s">
        <v>672</v>
      </c>
      <c r="B409" s="28">
        <v>44594</v>
      </c>
      <c r="C409" s="28">
        <v>36</v>
      </c>
      <c r="D409" s="29">
        <v>32.72</v>
      </c>
      <c r="E409" s="29">
        <v>1177.97</v>
      </c>
      <c r="F409" s="29">
        <v>1108</v>
      </c>
      <c r="G409" s="30">
        <v>2.6499999999999999E-2</v>
      </c>
      <c r="H409" s="30">
        <v>0</v>
      </c>
      <c r="I409" s="30">
        <v>0.2036</v>
      </c>
      <c r="J409" s="30">
        <v>5.4000000000000003E-3</v>
      </c>
      <c r="K409" s="30">
        <v>5.7000000000000002E-2</v>
      </c>
      <c r="L409" s="30">
        <v>0.51160000000000005</v>
      </c>
      <c r="M409" s="30">
        <v>0.19589999999999999</v>
      </c>
      <c r="N409" s="30">
        <v>0.44400000000000001</v>
      </c>
      <c r="O409" s="30">
        <v>1.44E-2</v>
      </c>
      <c r="P409" s="30">
        <v>0.13220000000000001</v>
      </c>
      <c r="Q409" s="29">
        <v>52.18</v>
      </c>
      <c r="R409" s="25">
        <v>54998.96</v>
      </c>
      <c r="S409" s="30">
        <v>0.30680000000000002</v>
      </c>
      <c r="T409" s="30">
        <v>0.11360000000000001</v>
      </c>
      <c r="U409" s="30">
        <v>0.57950000000000002</v>
      </c>
      <c r="V409" s="26">
        <v>17.46</v>
      </c>
      <c r="W409" s="29">
        <v>10.17</v>
      </c>
      <c r="X409" s="25">
        <v>83220.61</v>
      </c>
      <c r="Y409" s="26">
        <v>110.03</v>
      </c>
      <c r="Z409" s="25">
        <v>163693.18</v>
      </c>
      <c r="AA409" s="30">
        <v>0.74660000000000004</v>
      </c>
      <c r="AB409" s="30">
        <v>0.2266</v>
      </c>
      <c r="AC409" s="30">
        <v>2.5700000000000001E-2</v>
      </c>
      <c r="AD409" s="30">
        <v>1.1000000000000001E-3</v>
      </c>
      <c r="AE409" s="30">
        <v>0.25340000000000001</v>
      </c>
      <c r="AF409" s="25">
        <v>163.69</v>
      </c>
      <c r="AG409" s="25">
        <v>3846.97</v>
      </c>
      <c r="AH409" s="25">
        <v>437.66</v>
      </c>
      <c r="AI409" s="25">
        <v>172357.21</v>
      </c>
      <c r="AJ409" s="28">
        <v>477</v>
      </c>
      <c r="AK409" s="33">
        <v>30202</v>
      </c>
      <c r="AL409" s="33">
        <v>48971</v>
      </c>
      <c r="AM409" s="26">
        <v>54.42</v>
      </c>
      <c r="AN409" s="26">
        <v>22.79</v>
      </c>
      <c r="AO409" s="26">
        <v>22.18</v>
      </c>
      <c r="AP409" s="26">
        <v>5.37</v>
      </c>
      <c r="AQ409" s="25">
        <v>2744.12</v>
      </c>
      <c r="AR409" s="27">
        <v>1.5555000000000001</v>
      </c>
      <c r="AS409" s="25">
        <v>1654.11</v>
      </c>
      <c r="AT409" s="25">
        <v>2207.38</v>
      </c>
      <c r="AU409" s="25">
        <v>6725.57</v>
      </c>
      <c r="AV409" s="25">
        <v>1310.87</v>
      </c>
      <c r="AW409" s="25">
        <v>320.41000000000003</v>
      </c>
      <c r="AX409" s="25">
        <v>12218.35</v>
      </c>
      <c r="AY409" s="25">
        <v>3747.67</v>
      </c>
      <c r="AZ409" s="30">
        <v>0.3246</v>
      </c>
      <c r="BA409" s="25">
        <v>6798.62</v>
      </c>
      <c r="BB409" s="30">
        <v>0.58879999999999999</v>
      </c>
      <c r="BC409" s="25">
        <v>1000.82</v>
      </c>
      <c r="BD409" s="30">
        <v>8.6699999999999999E-2</v>
      </c>
      <c r="BE409" s="25">
        <v>11547.12</v>
      </c>
      <c r="BF409" s="25">
        <v>2945.77</v>
      </c>
      <c r="BG409" s="30">
        <v>0.64329999999999998</v>
      </c>
      <c r="BH409" s="30">
        <v>0.58960000000000001</v>
      </c>
      <c r="BI409" s="30">
        <v>0.2218</v>
      </c>
      <c r="BJ409" s="30">
        <v>0.15260000000000001</v>
      </c>
      <c r="BK409" s="30">
        <v>2.5600000000000001E-2</v>
      </c>
      <c r="BL409" s="30">
        <v>1.04E-2</v>
      </c>
    </row>
    <row r="410" spans="1:64" ht="15" x14ac:dyDescent="0.25">
      <c r="A410" s="28" t="s">
        <v>673</v>
      </c>
      <c r="B410" s="28">
        <v>61903</v>
      </c>
      <c r="C410" s="28">
        <v>487</v>
      </c>
      <c r="D410" s="29">
        <v>8.44</v>
      </c>
      <c r="E410" s="29">
        <v>4109.25</v>
      </c>
      <c r="F410" s="29">
        <v>3962</v>
      </c>
      <c r="G410" s="30">
        <v>1.2999999999999999E-3</v>
      </c>
      <c r="H410" s="30">
        <v>5.0000000000000001E-4</v>
      </c>
      <c r="I410" s="30">
        <v>3.7000000000000002E-3</v>
      </c>
      <c r="J410" s="30">
        <v>5.0000000000000001E-4</v>
      </c>
      <c r="K410" s="30">
        <v>6.3E-3</v>
      </c>
      <c r="L410" s="30">
        <v>0.97940000000000005</v>
      </c>
      <c r="M410" s="30">
        <v>8.3000000000000001E-3</v>
      </c>
      <c r="N410" s="30">
        <v>0.6431</v>
      </c>
      <c r="O410" s="30">
        <v>0</v>
      </c>
      <c r="P410" s="30">
        <v>0.15870000000000001</v>
      </c>
      <c r="Q410" s="29">
        <v>194.75</v>
      </c>
      <c r="R410" s="25">
        <v>50249.84</v>
      </c>
      <c r="S410" s="30">
        <v>0.14080000000000001</v>
      </c>
      <c r="T410" s="30">
        <v>0.17960000000000001</v>
      </c>
      <c r="U410" s="30">
        <v>0.67959999999999998</v>
      </c>
      <c r="V410" s="26">
        <v>15.49</v>
      </c>
      <c r="W410" s="29">
        <v>26</v>
      </c>
      <c r="X410" s="25">
        <v>65148.88</v>
      </c>
      <c r="Y410" s="26">
        <v>158.05000000000001</v>
      </c>
      <c r="Z410" s="25">
        <v>78713.98</v>
      </c>
      <c r="AA410" s="30">
        <v>0.75929999999999997</v>
      </c>
      <c r="AB410" s="30">
        <v>0.15</v>
      </c>
      <c r="AC410" s="30">
        <v>8.9499999999999996E-2</v>
      </c>
      <c r="AD410" s="30">
        <v>1.1999999999999999E-3</v>
      </c>
      <c r="AE410" s="30">
        <v>0.2422</v>
      </c>
      <c r="AF410" s="25">
        <v>78.709999999999994</v>
      </c>
      <c r="AG410" s="25">
        <v>1685.54</v>
      </c>
      <c r="AH410" s="25">
        <v>281.11</v>
      </c>
      <c r="AI410" s="25">
        <v>72315.78</v>
      </c>
      <c r="AJ410" s="28">
        <v>50</v>
      </c>
      <c r="AK410" s="33">
        <v>24509</v>
      </c>
      <c r="AL410" s="33">
        <v>35881</v>
      </c>
      <c r="AM410" s="26">
        <v>26</v>
      </c>
      <c r="AN410" s="26">
        <v>20.18</v>
      </c>
      <c r="AO410" s="26">
        <v>24.89</v>
      </c>
      <c r="AP410" s="26">
        <v>3.3</v>
      </c>
      <c r="AQ410" s="25">
        <v>0</v>
      </c>
      <c r="AR410" s="27">
        <v>0.64119999999999999</v>
      </c>
      <c r="AS410" s="25">
        <v>1008.21</v>
      </c>
      <c r="AT410" s="25">
        <v>1864.61</v>
      </c>
      <c r="AU410" s="25">
        <v>6054.14</v>
      </c>
      <c r="AV410" s="25">
        <v>1003.58</v>
      </c>
      <c r="AW410" s="25">
        <v>331.03</v>
      </c>
      <c r="AX410" s="25">
        <v>10261.58</v>
      </c>
      <c r="AY410" s="25">
        <v>6472.27</v>
      </c>
      <c r="AZ410" s="30">
        <v>0.66459999999999997</v>
      </c>
      <c r="BA410" s="25">
        <v>1882.21</v>
      </c>
      <c r="BB410" s="30">
        <v>0.1933</v>
      </c>
      <c r="BC410" s="25">
        <v>1384.46</v>
      </c>
      <c r="BD410" s="30">
        <v>0.14219999999999999</v>
      </c>
      <c r="BE410" s="25">
        <v>9738.94</v>
      </c>
      <c r="BF410" s="25">
        <v>6260.49</v>
      </c>
      <c r="BG410" s="30">
        <v>3.1949000000000001</v>
      </c>
      <c r="BH410" s="30">
        <v>0.54469999999999996</v>
      </c>
      <c r="BI410" s="30">
        <v>0.28029999999999999</v>
      </c>
      <c r="BJ410" s="30">
        <v>0.1196</v>
      </c>
      <c r="BK410" s="30">
        <v>3.6700000000000003E-2</v>
      </c>
      <c r="BL410" s="30">
        <v>1.8700000000000001E-2</v>
      </c>
    </row>
    <row r="411" spans="1:64" ht="15" x14ac:dyDescent="0.25">
      <c r="A411" s="28" t="s">
        <v>674</v>
      </c>
      <c r="B411" s="28">
        <v>49726</v>
      </c>
      <c r="C411" s="28">
        <v>47</v>
      </c>
      <c r="D411" s="29">
        <v>7.85</v>
      </c>
      <c r="E411" s="29">
        <v>369.18</v>
      </c>
      <c r="F411" s="29">
        <v>458</v>
      </c>
      <c r="G411" s="30">
        <v>6.6E-3</v>
      </c>
      <c r="H411" s="30">
        <v>0</v>
      </c>
      <c r="I411" s="30">
        <v>2.2000000000000001E-3</v>
      </c>
      <c r="J411" s="30">
        <v>0</v>
      </c>
      <c r="K411" s="30">
        <v>4.0500000000000001E-2</v>
      </c>
      <c r="L411" s="30">
        <v>0.93</v>
      </c>
      <c r="M411" s="30">
        <v>2.07E-2</v>
      </c>
      <c r="N411" s="30">
        <v>0.2707</v>
      </c>
      <c r="O411" s="30">
        <v>0</v>
      </c>
      <c r="P411" s="30">
        <v>0.14779999999999999</v>
      </c>
      <c r="Q411" s="29">
        <v>26.33</v>
      </c>
      <c r="R411" s="25">
        <v>45942.400000000001</v>
      </c>
      <c r="S411" s="30">
        <v>0.25580000000000003</v>
      </c>
      <c r="T411" s="30">
        <v>2.3300000000000001E-2</v>
      </c>
      <c r="U411" s="30">
        <v>0.72089999999999999</v>
      </c>
      <c r="V411" s="26">
        <v>15.42</v>
      </c>
      <c r="W411" s="29">
        <v>5.96</v>
      </c>
      <c r="X411" s="25">
        <v>60848.42</v>
      </c>
      <c r="Y411" s="26">
        <v>58.41</v>
      </c>
      <c r="Z411" s="25">
        <v>124068.88</v>
      </c>
      <c r="AA411" s="30">
        <v>0.86350000000000005</v>
      </c>
      <c r="AB411" s="30">
        <v>6.1400000000000003E-2</v>
      </c>
      <c r="AC411" s="30">
        <v>7.4399999999999994E-2</v>
      </c>
      <c r="AD411" s="30">
        <v>6.9999999999999999E-4</v>
      </c>
      <c r="AE411" s="30">
        <v>0.13869999999999999</v>
      </c>
      <c r="AF411" s="25">
        <v>124.07</v>
      </c>
      <c r="AG411" s="25">
        <v>3382.41</v>
      </c>
      <c r="AH411" s="25">
        <v>380.27</v>
      </c>
      <c r="AI411" s="25">
        <v>97111.45</v>
      </c>
      <c r="AJ411" s="28">
        <v>162</v>
      </c>
      <c r="AK411" s="33">
        <v>32530</v>
      </c>
      <c r="AL411" s="33">
        <v>43283</v>
      </c>
      <c r="AM411" s="26">
        <v>45.9</v>
      </c>
      <c r="AN411" s="26">
        <v>24.32</v>
      </c>
      <c r="AO411" s="26">
        <v>45.9</v>
      </c>
      <c r="AP411" s="26">
        <v>4.9000000000000004</v>
      </c>
      <c r="AQ411" s="25">
        <v>1076.92</v>
      </c>
      <c r="AR411" s="27">
        <v>1.2653000000000001</v>
      </c>
      <c r="AS411" s="25">
        <v>1508.27</v>
      </c>
      <c r="AT411" s="25">
        <v>1795.51</v>
      </c>
      <c r="AU411" s="25">
        <v>4832.58</v>
      </c>
      <c r="AV411" s="25">
        <v>755.63</v>
      </c>
      <c r="AW411" s="25">
        <v>173.05</v>
      </c>
      <c r="AX411" s="25">
        <v>9065.0400000000009</v>
      </c>
      <c r="AY411" s="25">
        <v>4332.4399999999996</v>
      </c>
      <c r="AZ411" s="30">
        <v>0.41839999999999999</v>
      </c>
      <c r="BA411" s="25">
        <v>5316.79</v>
      </c>
      <c r="BB411" s="30">
        <v>0.51339999999999997</v>
      </c>
      <c r="BC411" s="25">
        <v>706.2</v>
      </c>
      <c r="BD411" s="30">
        <v>6.8199999999999997E-2</v>
      </c>
      <c r="BE411" s="25">
        <v>10355.42</v>
      </c>
      <c r="BF411" s="25">
        <v>4988.05</v>
      </c>
      <c r="BG411" s="30">
        <v>1.6418999999999999</v>
      </c>
      <c r="BH411" s="30">
        <v>0.50280000000000002</v>
      </c>
      <c r="BI411" s="30">
        <v>0.19869999999999999</v>
      </c>
      <c r="BJ411" s="30">
        <v>0.25380000000000003</v>
      </c>
      <c r="BK411" s="30">
        <v>3.1099999999999999E-2</v>
      </c>
      <c r="BL411" s="30">
        <v>1.3599999999999999E-2</v>
      </c>
    </row>
    <row r="412" spans="1:64" ht="15" x14ac:dyDescent="0.25">
      <c r="A412" s="28" t="s">
        <v>675</v>
      </c>
      <c r="B412" s="28">
        <v>46763</v>
      </c>
      <c r="C412" s="28">
        <v>95</v>
      </c>
      <c r="D412" s="29">
        <v>168.1</v>
      </c>
      <c r="E412" s="29">
        <v>15969.8</v>
      </c>
      <c r="F412" s="29">
        <v>16263</v>
      </c>
      <c r="G412" s="30">
        <v>7.2300000000000003E-2</v>
      </c>
      <c r="H412" s="30">
        <v>1E-4</v>
      </c>
      <c r="I412" s="30">
        <v>3.95E-2</v>
      </c>
      <c r="J412" s="30">
        <v>1E-3</v>
      </c>
      <c r="K412" s="30">
        <v>2.2700000000000001E-2</v>
      </c>
      <c r="L412" s="30">
        <v>0.82750000000000001</v>
      </c>
      <c r="M412" s="30">
        <v>3.6900000000000002E-2</v>
      </c>
      <c r="N412" s="30">
        <v>7.4200000000000002E-2</v>
      </c>
      <c r="O412" s="30">
        <v>1.7100000000000001E-2</v>
      </c>
      <c r="P412" s="30">
        <v>8.9800000000000005E-2</v>
      </c>
      <c r="Q412" s="29">
        <v>619.78</v>
      </c>
      <c r="R412" s="25">
        <v>63783.07</v>
      </c>
      <c r="S412" s="30">
        <v>0.19800000000000001</v>
      </c>
      <c r="T412" s="30">
        <v>0.36649999999999999</v>
      </c>
      <c r="U412" s="30">
        <v>0.4355</v>
      </c>
      <c r="V412" s="26">
        <v>18.32</v>
      </c>
      <c r="W412" s="29">
        <v>72.5</v>
      </c>
      <c r="X412" s="25">
        <v>80365.16</v>
      </c>
      <c r="Y412" s="26">
        <v>219.7</v>
      </c>
      <c r="Z412" s="25">
        <v>200479.34</v>
      </c>
      <c r="AA412" s="30">
        <v>0.83799999999999997</v>
      </c>
      <c r="AB412" s="30">
        <v>0.13619999999999999</v>
      </c>
      <c r="AC412" s="30">
        <v>2.41E-2</v>
      </c>
      <c r="AD412" s="30">
        <v>1.6999999999999999E-3</v>
      </c>
      <c r="AE412" s="30">
        <v>0.16209999999999999</v>
      </c>
      <c r="AF412" s="25">
        <v>200.48</v>
      </c>
      <c r="AG412" s="25">
        <v>7661.97</v>
      </c>
      <c r="AH412" s="25">
        <v>947.16</v>
      </c>
      <c r="AI412" s="25">
        <v>246524.01</v>
      </c>
      <c r="AJ412" s="28">
        <v>576</v>
      </c>
      <c r="AK412" s="33">
        <v>71487</v>
      </c>
      <c r="AL412" s="33">
        <v>105402</v>
      </c>
      <c r="AM412" s="26">
        <v>64.8</v>
      </c>
      <c r="AN412" s="26">
        <v>37.61</v>
      </c>
      <c r="AO412" s="26">
        <v>36.93</v>
      </c>
      <c r="AP412" s="26">
        <v>5</v>
      </c>
      <c r="AQ412" s="25">
        <v>0</v>
      </c>
      <c r="AR412" s="27">
        <v>0.5484</v>
      </c>
      <c r="AS412" s="25">
        <v>867.55</v>
      </c>
      <c r="AT412" s="25">
        <v>1720.8</v>
      </c>
      <c r="AU412" s="25">
        <v>5731.4</v>
      </c>
      <c r="AV412" s="25">
        <v>934.29</v>
      </c>
      <c r="AW412" s="25">
        <v>210.87</v>
      </c>
      <c r="AX412" s="25">
        <v>9464.92</v>
      </c>
      <c r="AY412" s="25">
        <v>1384.14</v>
      </c>
      <c r="AZ412" s="30">
        <v>0.15720000000000001</v>
      </c>
      <c r="BA412" s="25">
        <v>7140.02</v>
      </c>
      <c r="BB412" s="30">
        <v>0.81110000000000004</v>
      </c>
      <c r="BC412" s="25">
        <v>278.82</v>
      </c>
      <c r="BD412" s="30">
        <v>3.1699999999999999E-2</v>
      </c>
      <c r="BE412" s="25">
        <v>8802.98</v>
      </c>
      <c r="BF412" s="25">
        <v>363.45</v>
      </c>
      <c r="BG412" s="30">
        <v>4.5600000000000002E-2</v>
      </c>
      <c r="BH412" s="30">
        <v>0.62949999999999995</v>
      </c>
      <c r="BI412" s="30">
        <v>0.2258</v>
      </c>
      <c r="BJ412" s="30">
        <v>7.6200000000000004E-2</v>
      </c>
      <c r="BK412" s="30">
        <v>2.8000000000000001E-2</v>
      </c>
      <c r="BL412" s="30">
        <v>4.0500000000000001E-2</v>
      </c>
    </row>
    <row r="413" spans="1:64" ht="15" x14ac:dyDescent="0.25">
      <c r="A413" s="28" t="s">
        <v>676</v>
      </c>
      <c r="B413" s="28">
        <v>46573</v>
      </c>
      <c r="C413" s="28">
        <v>16</v>
      </c>
      <c r="D413" s="29">
        <v>236.69</v>
      </c>
      <c r="E413" s="29">
        <v>3787.09</v>
      </c>
      <c r="F413" s="29">
        <v>3638</v>
      </c>
      <c r="G413" s="30">
        <v>1.6899999999999998E-2</v>
      </c>
      <c r="H413" s="30">
        <v>2.0999999999999999E-3</v>
      </c>
      <c r="I413" s="30">
        <v>1.72E-2</v>
      </c>
      <c r="J413" s="30">
        <v>1.9E-3</v>
      </c>
      <c r="K413" s="30">
        <v>2.3900000000000001E-2</v>
      </c>
      <c r="L413" s="30">
        <v>0.91759999999999997</v>
      </c>
      <c r="M413" s="30">
        <v>2.0400000000000001E-2</v>
      </c>
      <c r="N413" s="30">
        <v>0.17069999999999999</v>
      </c>
      <c r="O413" s="30">
        <v>5.1999999999999998E-3</v>
      </c>
      <c r="P413" s="30">
        <v>0.1206</v>
      </c>
      <c r="Q413" s="29">
        <v>144.5</v>
      </c>
      <c r="R413" s="25">
        <v>65550.27</v>
      </c>
      <c r="S413" s="30">
        <v>0.21199999999999999</v>
      </c>
      <c r="T413" s="30">
        <v>0.28110000000000002</v>
      </c>
      <c r="U413" s="30">
        <v>0.50690000000000002</v>
      </c>
      <c r="V413" s="26">
        <v>20.94</v>
      </c>
      <c r="W413" s="29">
        <v>13.2</v>
      </c>
      <c r="X413" s="25">
        <v>99169.55</v>
      </c>
      <c r="Y413" s="26">
        <v>281.70999999999998</v>
      </c>
      <c r="Z413" s="25">
        <v>136596.49</v>
      </c>
      <c r="AA413" s="30">
        <v>0.79930000000000001</v>
      </c>
      <c r="AB413" s="30">
        <v>0.18029999999999999</v>
      </c>
      <c r="AC413" s="30">
        <v>1.89E-2</v>
      </c>
      <c r="AD413" s="30">
        <v>1.4E-3</v>
      </c>
      <c r="AE413" s="30">
        <v>0.2009</v>
      </c>
      <c r="AF413" s="25">
        <v>136.6</v>
      </c>
      <c r="AG413" s="25">
        <v>6890.83</v>
      </c>
      <c r="AH413" s="25">
        <v>778.61</v>
      </c>
      <c r="AI413" s="25">
        <v>152945.70000000001</v>
      </c>
      <c r="AJ413" s="28">
        <v>424</v>
      </c>
      <c r="AK413" s="33">
        <v>40041</v>
      </c>
      <c r="AL413" s="33">
        <v>55736</v>
      </c>
      <c r="AM413" s="26">
        <v>97</v>
      </c>
      <c r="AN413" s="26">
        <v>49.3</v>
      </c>
      <c r="AO413" s="26">
        <v>50.33</v>
      </c>
      <c r="AP413" s="26">
        <v>5</v>
      </c>
      <c r="AQ413" s="25">
        <v>0</v>
      </c>
      <c r="AR413" s="27">
        <v>0.81100000000000005</v>
      </c>
      <c r="AS413" s="25">
        <v>1166.17</v>
      </c>
      <c r="AT413" s="25">
        <v>1763.99</v>
      </c>
      <c r="AU413" s="25">
        <v>5818.61</v>
      </c>
      <c r="AV413" s="25">
        <v>1226.03</v>
      </c>
      <c r="AW413" s="25">
        <v>126.98</v>
      </c>
      <c r="AX413" s="25">
        <v>10101.77</v>
      </c>
      <c r="AY413" s="25">
        <v>3815.83</v>
      </c>
      <c r="AZ413" s="30">
        <v>0.37759999999999999</v>
      </c>
      <c r="BA413" s="25">
        <v>5816.98</v>
      </c>
      <c r="BB413" s="30">
        <v>0.5756</v>
      </c>
      <c r="BC413" s="25">
        <v>473.54</v>
      </c>
      <c r="BD413" s="30">
        <v>4.6899999999999997E-2</v>
      </c>
      <c r="BE413" s="25">
        <v>10106.35</v>
      </c>
      <c r="BF413" s="25">
        <v>2883.71</v>
      </c>
      <c r="BG413" s="30">
        <v>0.55389999999999995</v>
      </c>
      <c r="BH413" s="30">
        <v>0.62270000000000003</v>
      </c>
      <c r="BI413" s="30">
        <v>0.22309999999999999</v>
      </c>
      <c r="BJ413" s="30">
        <v>0.1032</v>
      </c>
      <c r="BK413" s="30">
        <v>3.1E-2</v>
      </c>
      <c r="BL413" s="30">
        <v>0.02</v>
      </c>
    </row>
    <row r="414" spans="1:64" ht="15" x14ac:dyDescent="0.25">
      <c r="A414" s="28" t="s">
        <v>677</v>
      </c>
      <c r="B414" s="28">
        <v>49478</v>
      </c>
      <c r="C414" s="28">
        <v>40</v>
      </c>
      <c r="D414" s="29">
        <v>45.02</v>
      </c>
      <c r="E414" s="29">
        <v>1800.95</v>
      </c>
      <c r="F414" s="29">
        <v>1745</v>
      </c>
      <c r="G414" s="30">
        <v>2.41E-2</v>
      </c>
      <c r="H414" s="30">
        <v>1.1999999999999999E-3</v>
      </c>
      <c r="I414" s="30">
        <v>3.1600000000000003E-2</v>
      </c>
      <c r="J414" s="30">
        <v>3.3999999999999998E-3</v>
      </c>
      <c r="K414" s="30">
        <v>9.2999999999999992E-3</v>
      </c>
      <c r="L414" s="30">
        <v>0.88759999999999994</v>
      </c>
      <c r="M414" s="30">
        <v>4.2799999999999998E-2</v>
      </c>
      <c r="N414" s="30">
        <v>0.23319999999999999</v>
      </c>
      <c r="O414" s="30">
        <v>6.3E-3</v>
      </c>
      <c r="P414" s="30">
        <v>9.3299999999999994E-2</v>
      </c>
      <c r="Q414" s="29">
        <v>69.540000000000006</v>
      </c>
      <c r="R414" s="25">
        <v>54370.63</v>
      </c>
      <c r="S414" s="30">
        <v>0.1391</v>
      </c>
      <c r="T414" s="30">
        <v>0.1739</v>
      </c>
      <c r="U414" s="30">
        <v>0.68700000000000006</v>
      </c>
      <c r="V414" s="26">
        <v>21.5</v>
      </c>
      <c r="W414" s="29">
        <v>10.3</v>
      </c>
      <c r="X414" s="25">
        <v>96132.11</v>
      </c>
      <c r="Y414" s="26">
        <v>169.46</v>
      </c>
      <c r="Z414" s="25">
        <v>170498.26</v>
      </c>
      <c r="AA414" s="30">
        <v>0.69410000000000005</v>
      </c>
      <c r="AB414" s="30">
        <v>0.28299999999999997</v>
      </c>
      <c r="AC414" s="30">
        <v>2.1700000000000001E-2</v>
      </c>
      <c r="AD414" s="30">
        <v>1.1000000000000001E-3</v>
      </c>
      <c r="AE414" s="30">
        <v>0.30649999999999999</v>
      </c>
      <c r="AF414" s="25">
        <v>170.5</v>
      </c>
      <c r="AG414" s="25">
        <v>5839.77</v>
      </c>
      <c r="AH414" s="25">
        <v>665.85</v>
      </c>
      <c r="AI414" s="25">
        <v>202549.78</v>
      </c>
      <c r="AJ414" s="28">
        <v>522</v>
      </c>
      <c r="AK414" s="33">
        <v>33465</v>
      </c>
      <c r="AL414" s="33">
        <v>52121</v>
      </c>
      <c r="AM414" s="26">
        <v>48.4</v>
      </c>
      <c r="AN414" s="26">
        <v>32.5</v>
      </c>
      <c r="AO414" s="26">
        <v>37.4</v>
      </c>
      <c r="AP414" s="26">
        <v>5.4</v>
      </c>
      <c r="AQ414" s="25">
        <v>0</v>
      </c>
      <c r="AR414" s="27">
        <v>0.93879999999999997</v>
      </c>
      <c r="AS414" s="25">
        <v>1114.68</v>
      </c>
      <c r="AT414" s="25">
        <v>1817.3</v>
      </c>
      <c r="AU414" s="25">
        <v>4805.79</v>
      </c>
      <c r="AV414" s="25">
        <v>1119.1500000000001</v>
      </c>
      <c r="AW414" s="25">
        <v>230.86</v>
      </c>
      <c r="AX414" s="25">
        <v>9087.7800000000007</v>
      </c>
      <c r="AY414" s="25">
        <v>2914.33</v>
      </c>
      <c r="AZ414" s="30">
        <v>0.3407</v>
      </c>
      <c r="BA414" s="25">
        <v>5165.6000000000004</v>
      </c>
      <c r="BB414" s="30">
        <v>0.60399999999999998</v>
      </c>
      <c r="BC414" s="25">
        <v>472.85</v>
      </c>
      <c r="BD414" s="30">
        <v>5.5300000000000002E-2</v>
      </c>
      <c r="BE414" s="25">
        <v>8552.77</v>
      </c>
      <c r="BF414" s="25">
        <v>1006.44</v>
      </c>
      <c r="BG414" s="30">
        <v>0.22500000000000001</v>
      </c>
      <c r="BH414" s="30">
        <v>0.55059999999999998</v>
      </c>
      <c r="BI414" s="30">
        <v>0.25659999999999999</v>
      </c>
      <c r="BJ414" s="30">
        <v>0.12659999999999999</v>
      </c>
      <c r="BK414" s="30">
        <v>3.2399999999999998E-2</v>
      </c>
      <c r="BL414" s="30">
        <v>3.39E-2</v>
      </c>
    </row>
    <row r="415" spans="1:64" ht="15" x14ac:dyDescent="0.25">
      <c r="A415" s="28" t="s">
        <v>678</v>
      </c>
      <c r="B415" s="28">
        <v>46581</v>
      </c>
      <c r="C415" s="28">
        <v>25</v>
      </c>
      <c r="D415" s="29">
        <v>88.28</v>
      </c>
      <c r="E415" s="29">
        <v>2207</v>
      </c>
      <c r="F415" s="29">
        <v>2203</v>
      </c>
      <c r="G415" s="30">
        <v>4.1099999999999998E-2</v>
      </c>
      <c r="H415" s="30">
        <v>4.7000000000000002E-3</v>
      </c>
      <c r="I415" s="30">
        <v>0.2321</v>
      </c>
      <c r="J415" s="30">
        <v>2.7000000000000001E-3</v>
      </c>
      <c r="K415" s="30">
        <v>1.41E-2</v>
      </c>
      <c r="L415" s="30">
        <v>0.65720000000000001</v>
      </c>
      <c r="M415" s="30">
        <v>4.8099999999999997E-2</v>
      </c>
      <c r="N415" s="30">
        <v>0.1381</v>
      </c>
      <c r="O415" s="30">
        <v>1.04E-2</v>
      </c>
      <c r="P415" s="30">
        <v>0.14019999999999999</v>
      </c>
      <c r="Q415" s="29">
        <v>126.3</v>
      </c>
      <c r="R415" s="25">
        <v>81534.44</v>
      </c>
      <c r="S415" s="30">
        <v>0.19789999999999999</v>
      </c>
      <c r="T415" s="30">
        <v>0.28339999999999999</v>
      </c>
      <c r="U415" s="30">
        <v>0.51870000000000005</v>
      </c>
      <c r="V415" s="26">
        <v>14.94</v>
      </c>
      <c r="W415" s="29">
        <v>25</v>
      </c>
      <c r="X415" s="25">
        <v>95850.52</v>
      </c>
      <c r="Y415" s="26">
        <v>88.28</v>
      </c>
      <c r="Z415" s="25">
        <v>455859.42</v>
      </c>
      <c r="AA415" s="30">
        <v>0.83889999999999998</v>
      </c>
      <c r="AB415" s="30">
        <v>0.15260000000000001</v>
      </c>
      <c r="AC415" s="30">
        <v>8.2000000000000007E-3</v>
      </c>
      <c r="AD415" s="30">
        <v>4.0000000000000002E-4</v>
      </c>
      <c r="AE415" s="30">
        <v>0.16120000000000001</v>
      </c>
      <c r="AF415" s="25">
        <v>455.86</v>
      </c>
      <c r="AG415" s="25">
        <v>18102.8</v>
      </c>
      <c r="AH415" s="25">
        <v>2067.5500000000002</v>
      </c>
      <c r="AI415" s="25">
        <v>506089.77</v>
      </c>
      <c r="AJ415" s="28">
        <v>607</v>
      </c>
      <c r="AK415" s="33">
        <v>62811</v>
      </c>
      <c r="AL415" s="33">
        <v>183625</v>
      </c>
      <c r="AM415" s="26">
        <v>82.7</v>
      </c>
      <c r="AN415" s="26">
        <v>38.53</v>
      </c>
      <c r="AO415" s="26">
        <v>43.8</v>
      </c>
      <c r="AP415" s="26">
        <v>5.2</v>
      </c>
      <c r="AQ415" s="25">
        <v>0</v>
      </c>
      <c r="AR415" s="27">
        <v>0.56020000000000003</v>
      </c>
      <c r="AS415" s="25">
        <v>2232.17</v>
      </c>
      <c r="AT415" s="25">
        <v>4212.04</v>
      </c>
      <c r="AU415" s="25">
        <v>11039.93</v>
      </c>
      <c r="AV415" s="25">
        <v>2842.12</v>
      </c>
      <c r="AW415" s="25">
        <v>1133.01</v>
      </c>
      <c r="AX415" s="25">
        <v>21459.279999999999</v>
      </c>
      <c r="AY415" s="25">
        <v>4137.16</v>
      </c>
      <c r="AZ415" s="30">
        <v>0.1963</v>
      </c>
      <c r="BA415" s="25">
        <v>16363.07</v>
      </c>
      <c r="BB415" s="30">
        <v>0.77629999999999999</v>
      </c>
      <c r="BC415" s="25">
        <v>576.79999999999995</v>
      </c>
      <c r="BD415" s="30">
        <v>2.7400000000000001E-2</v>
      </c>
      <c r="BE415" s="25">
        <v>21077.040000000001</v>
      </c>
      <c r="BF415" s="25">
        <v>602</v>
      </c>
      <c r="BG415" s="30">
        <v>2.41E-2</v>
      </c>
      <c r="BH415" s="30">
        <v>0.63360000000000005</v>
      </c>
      <c r="BI415" s="30">
        <v>0.22309999999999999</v>
      </c>
      <c r="BJ415" s="30">
        <v>9.5899999999999999E-2</v>
      </c>
      <c r="BK415" s="30">
        <v>3.1E-2</v>
      </c>
      <c r="BL415" s="30">
        <v>1.6400000000000001E-2</v>
      </c>
    </row>
    <row r="416" spans="1:64" ht="15" x14ac:dyDescent="0.25">
      <c r="A416" s="28" t="s">
        <v>679</v>
      </c>
      <c r="B416" s="28">
        <v>44602</v>
      </c>
      <c r="C416" s="28">
        <v>61</v>
      </c>
      <c r="D416" s="29">
        <v>62.81</v>
      </c>
      <c r="E416" s="29">
        <v>3831.56</v>
      </c>
      <c r="F416" s="29">
        <v>3875</v>
      </c>
      <c r="G416" s="30">
        <v>1.3599999999999999E-2</v>
      </c>
      <c r="H416" s="30">
        <v>0</v>
      </c>
      <c r="I416" s="30">
        <v>1.6E-2</v>
      </c>
      <c r="J416" s="30">
        <v>8.0000000000000004E-4</v>
      </c>
      <c r="K416" s="30">
        <v>8.6599999999999996E-2</v>
      </c>
      <c r="L416" s="30">
        <v>0.84219999999999995</v>
      </c>
      <c r="M416" s="30">
        <v>4.0800000000000003E-2</v>
      </c>
      <c r="N416" s="30">
        <v>0.4103</v>
      </c>
      <c r="O416" s="30">
        <v>5.1999999999999998E-3</v>
      </c>
      <c r="P416" s="30">
        <v>0.12529999999999999</v>
      </c>
      <c r="Q416" s="29">
        <v>166.1</v>
      </c>
      <c r="R416" s="25">
        <v>61874.239999999998</v>
      </c>
      <c r="S416" s="30">
        <v>0.11020000000000001</v>
      </c>
      <c r="T416" s="30">
        <v>0.2203</v>
      </c>
      <c r="U416" s="30">
        <v>0.66949999999999998</v>
      </c>
      <c r="V416" s="26">
        <v>17.920000000000002</v>
      </c>
      <c r="W416" s="29">
        <v>29</v>
      </c>
      <c r="X416" s="25">
        <v>84861.17</v>
      </c>
      <c r="Y416" s="26">
        <v>132.12</v>
      </c>
      <c r="Z416" s="25">
        <v>146838.56</v>
      </c>
      <c r="AA416" s="30">
        <v>0.70730000000000004</v>
      </c>
      <c r="AB416" s="30">
        <v>0.21709999999999999</v>
      </c>
      <c r="AC416" s="30">
        <v>7.4399999999999994E-2</v>
      </c>
      <c r="AD416" s="30">
        <v>1.1999999999999999E-3</v>
      </c>
      <c r="AE416" s="30">
        <v>0.30609999999999998</v>
      </c>
      <c r="AF416" s="25">
        <v>146.84</v>
      </c>
      <c r="AG416" s="25">
        <v>5712.77</v>
      </c>
      <c r="AH416" s="25">
        <v>674.67</v>
      </c>
      <c r="AI416" s="25">
        <v>178762.27</v>
      </c>
      <c r="AJ416" s="28">
        <v>488</v>
      </c>
      <c r="AK416" s="33">
        <v>33856</v>
      </c>
      <c r="AL416" s="33">
        <v>48358</v>
      </c>
      <c r="AM416" s="26">
        <v>59</v>
      </c>
      <c r="AN416" s="26">
        <v>34.020000000000003</v>
      </c>
      <c r="AO416" s="26">
        <v>47.82</v>
      </c>
      <c r="AP416" s="26">
        <v>6</v>
      </c>
      <c r="AQ416" s="25">
        <v>0</v>
      </c>
      <c r="AR416" s="27">
        <v>0.93220000000000003</v>
      </c>
      <c r="AS416" s="25">
        <v>1005.31</v>
      </c>
      <c r="AT416" s="25">
        <v>2107.1799999999998</v>
      </c>
      <c r="AU416" s="25">
        <v>5886.46</v>
      </c>
      <c r="AV416" s="25">
        <v>1186.42</v>
      </c>
      <c r="AW416" s="25">
        <v>179.22</v>
      </c>
      <c r="AX416" s="25">
        <v>10364.61</v>
      </c>
      <c r="AY416" s="25">
        <v>4484.03</v>
      </c>
      <c r="AZ416" s="30">
        <v>0.43190000000000001</v>
      </c>
      <c r="BA416" s="25">
        <v>5446.79</v>
      </c>
      <c r="BB416" s="30">
        <v>0.52459999999999996</v>
      </c>
      <c r="BC416" s="25">
        <v>452.31</v>
      </c>
      <c r="BD416" s="30">
        <v>4.36E-2</v>
      </c>
      <c r="BE416" s="25">
        <v>10383.129999999999</v>
      </c>
      <c r="BF416" s="25">
        <v>2297.52</v>
      </c>
      <c r="BG416" s="30">
        <v>0.63819999999999999</v>
      </c>
      <c r="BH416" s="30">
        <v>0.57850000000000001</v>
      </c>
      <c r="BI416" s="30">
        <v>0.23699999999999999</v>
      </c>
      <c r="BJ416" s="30">
        <v>0.1273</v>
      </c>
      <c r="BK416" s="30">
        <v>4.2900000000000001E-2</v>
      </c>
      <c r="BL416" s="30">
        <v>1.44E-2</v>
      </c>
    </row>
    <row r="417" spans="1:64" ht="15" x14ac:dyDescent="0.25">
      <c r="A417" s="28" t="s">
        <v>680</v>
      </c>
      <c r="B417" s="28">
        <v>44610</v>
      </c>
      <c r="C417" s="28">
        <v>25</v>
      </c>
      <c r="D417" s="29">
        <v>68.930000000000007</v>
      </c>
      <c r="E417" s="29">
        <v>1723.34</v>
      </c>
      <c r="F417" s="29">
        <v>1635</v>
      </c>
      <c r="G417" s="30">
        <v>1.41E-2</v>
      </c>
      <c r="H417" s="30">
        <v>0</v>
      </c>
      <c r="I417" s="30">
        <v>4.8599999999999997E-2</v>
      </c>
      <c r="J417" s="30">
        <v>1.1999999999999999E-3</v>
      </c>
      <c r="K417" s="30">
        <v>3.2399999999999998E-2</v>
      </c>
      <c r="L417" s="30">
        <v>0.83479999999999999</v>
      </c>
      <c r="M417" s="30">
        <v>6.8900000000000003E-2</v>
      </c>
      <c r="N417" s="30">
        <v>0.45379999999999998</v>
      </c>
      <c r="O417" s="30">
        <v>2.3900000000000001E-2</v>
      </c>
      <c r="P417" s="30">
        <v>0.15390000000000001</v>
      </c>
      <c r="Q417" s="29">
        <v>76.86</v>
      </c>
      <c r="R417" s="25">
        <v>56427.56</v>
      </c>
      <c r="S417" s="30">
        <v>0.1346</v>
      </c>
      <c r="T417" s="30">
        <v>0.125</v>
      </c>
      <c r="U417" s="30">
        <v>0.74039999999999995</v>
      </c>
      <c r="V417" s="26">
        <v>17.62</v>
      </c>
      <c r="W417" s="29">
        <v>9.6</v>
      </c>
      <c r="X417" s="25">
        <v>77040.42</v>
      </c>
      <c r="Y417" s="26">
        <v>172.23</v>
      </c>
      <c r="Z417" s="25">
        <v>126080.9</v>
      </c>
      <c r="AA417" s="30">
        <v>0.69850000000000001</v>
      </c>
      <c r="AB417" s="30">
        <v>0.29310000000000003</v>
      </c>
      <c r="AC417" s="30">
        <v>6.7999999999999996E-3</v>
      </c>
      <c r="AD417" s="30">
        <v>1.5E-3</v>
      </c>
      <c r="AE417" s="30">
        <v>0.30220000000000002</v>
      </c>
      <c r="AF417" s="25">
        <v>126.08</v>
      </c>
      <c r="AG417" s="25">
        <v>4794.76</v>
      </c>
      <c r="AH417" s="25">
        <v>521.01</v>
      </c>
      <c r="AI417" s="25">
        <v>131590.66</v>
      </c>
      <c r="AJ417" s="28">
        <v>350</v>
      </c>
      <c r="AK417" s="33">
        <v>28161</v>
      </c>
      <c r="AL417" s="33">
        <v>40287</v>
      </c>
      <c r="AM417" s="26">
        <v>56.9</v>
      </c>
      <c r="AN417" s="26">
        <v>34.200000000000003</v>
      </c>
      <c r="AO417" s="26">
        <v>46.64</v>
      </c>
      <c r="AP417" s="26">
        <v>4.8</v>
      </c>
      <c r="AQ417" s="25">
        <v>0</v>
      </c>
      <c r="AR417" s="27">
        <v>0.91790000000000005</v>
      </c>
      <c r="AS417" s="25">
        <v>1319.16</v>
      </c>
      <c r="AT417" s="25">
        <v>1565.83</v>
      </c>
      <c r="AU417" s="25">
        <v>5510.56</v>
      </c>
      <c r="AV417" s="25">
        <v>1170.8399999999999</v>
      </c>
      <c r="AW417" s="25">
        <v>4.04</v>
      </c>
      <c r="AX417" s="25">
        <v>9570.43</v>
      </c>
      <c r="AY417" s="25">
        <v>4398.96</v>
      </c>
      <c r="AZ417" s="30">
        <v>0.47270000000000001</v>
      </c>
      <c r="BA417" s="25">
        <v>4142.51</v>
      </c>
      <c r="BB417" s="30">
        <v>0.4451</v>
      </c>
      <c r="BC417" s="25">
        <v>764.79</v>
      </c>
      <c r="BD417" s="30">
        <v>8.2199999999999995E-2</v>
      </c>
      <c r="BE417" s="25">
        <v>9306.26</v>
      </c>
      <c r="BF417" s="25">
        <v>3125.21</v>
      </c>
      <c r="BG417" s="30">
        <v>1.0572999999999999</v>
      </c>
      <c r="BH417" s="30">
        <v>0.59189999999999998</v>
      </c>
      <c r="BI417" s="30">
        <v>0.217</v>
      </c>
      <c r="BJ417" s="30">
        <v>0.1404</v>
      </c>
      <c r="BK417" s="30">
        <v>3.4700000000000002E-2</v>
      </c>
      <c r="BL417" s="30">
        <v>1.6E-2</v>
      </c>
    </row>
    <row r="418" spans="1:64" ht="15" x14ac:dyDescent="0.25">
      <c r="A418" s="28" t="s">
        <v>681</v>
      </c>
      <c r="B418" s="28">
        <v>49916</v>
      </c>
      <c r="C418" s="28">
        <v>35</v>
      </c>
      <c r="D418" s="29">
        <v>24.36</v>
      </c>
      <c r="E418" s="29">
        <v>852.47</v>
      </c>
      <c r="F418" s="29">
        <v>869</v>
      </c>
      <c r="G418" s="30">
        <v>0</v>
      </c>
      <c r="H418" s="30">
        <v>0</v>
      </c>
      <c r="I418" s="30">
        <v>1.7500000000000002E-2</v>
      </c>
      <c r="J418" s="30">
        <v>6.8999999999999999E-3</v>
      </c>
      <c r="K418" s="30">
        <v>7.4999999999999997E-3</v>
      </c>
      <c r="L418" s="30">
        <v>0.94910000000000005</v>
      </c>
      <c r="M418" s="30">
        <v>1.9E-2</v>
      </c>
      <c r="N418" s="30">
        <v>0.41539999999999999</v>
      </c>
      <c r="O418" s="30">
        <v>0</v>
      </c>
      <c r="P418" s="30">
        <v>0.12330000000000001</v>
      </c>
      <c r="Q418" s="29">
        <v>36.56</v>
      </c>
      <c r="R418" s="25">
        <v>45868.959999999999</v>
      </c>
      <c r="S418" s="30">
        <v>0.254</v>
      </c>
      <c r="T418" s="30">
        <v>0.15870000000000001</v>
      </c>
      <c r="U418" s="30">
        <v>0.58730000000000004</v>
      </c>
      <c r="V418" s="26">
        <v>20.51</v>
      </c>
      <c r="W418" s="29">
        <v>8</v>
      </c>
      <c r="X418" s="25">
        <v>60880.63</v>
      </c>
      <c r="Y418" s="26">
        <v>106.56</v>
      </c>
      <c r="Z418" s="25">
        <v>113259.8</v>
      </c>
      <c r="AA418" s="30">
        <v>0.85489999999999999</v>
      </c>
      <c r="AB418" s="30">
        <v>0.11</v>
      </c>
      <c r="AC418" s="30">
        <v>3.3599999999999998E-2</v>
      </c>
      <c r="AD418" s="30">
        <v>1.5E-3</v>
      </c>
      <c r="AE418" s="30">
        <v>0.1452</v>
      </c>
      <c r="AF418" s="25">
        <v>113.26</v>
      </c>
      <c r="AG418" s="25">
        <v>3002.34</v>
      </c>
      <c r="AH418" s="25">
        <v>509.15</v>
      </c>
      <c r="AI418" s="25">
        <v>111288.93</v>
      </c>
      <c r="AJ418" s="28">
        <v>241</v>
      </c>
      <c r="AK418" s="33">
        <v>29442</v>
      </c>
      <c r="AL418" s="33">
        <v>38676</v>
      </c>
      <c r="AM418" s="26">
        <v>57.18</v>
      </c>
      <c r="AN418" s="26">
        <v>24.62</v>
      </c>
      <c r="AO418" s="26">
        <v>31.43</v>
      </c>
      <c r="AP418" s="26">
        <v>5.0999999999999996</v>
      </c>
      <c r="AQ418" s="25">
        <v>0</v>
      </c>
      <c r="AR418" s="27">
        <v>0.82150000000000001</v>
      </c>
      <c r="AS418" s="25">
        <v>1273.42</v>
      </c>
      <c r="AT418" s="25">
        <v>2063.1999999999998</v>
      </c>
      <c r="AU418" s="25">
        <v>5096.45</v>
      </c>
      <c r="AV418" s="25">
        <v>1087.75</v>
      </c>
      <c r="AW418" s="25">
        <v>47.07</v>
      </c>
      <c r="AX418" s="25">
        <v>9567.89</v>
      </c>
      <c r="AY418" s="25">
        <v>4714.3</v>
      </c>
      <c r="AZ418" s="30">
        <v>0.54290000000000005</v>
      </c>
      <c r="BA418" s="25">
        <v>3261.12</v>
      </c>
      <c r="BB418" s="30">
        <v>0.37559999999999999</v>
      </c>
      <c r="BC418" s="25">
        <v>707.97</v>
      </c>
      <c r="BD418" s="30">
        <v>8.1500000000000003E-2</v>
      </c>
      <c r="BE418" s="25">
        <v>8683.39</v>
      </c>
      <c r="BF418" s="25">
        <v>4128.5600000000004</v>
      </c>
      <c r="BG418" s="30">
        <v>1.5446</v>
      </c>
      <c r="BH418" s="30">
        <v>0.50490000000000002</v>
      </c>
      <c r="BI418" s="30">
        <v>0.25719999999999998</v>
      </c>
      <c r="BJ418" s="30">
        <v>0.19689999999999999</v>
      </c>
      <c r="BK418" s="30">
        <v>2.8000000000000001E-2</v>
      </c>
      <c r="BL418" s="30">
        <v>1.2999999999999999E-2</v>
      </c>
    </row>
    <row r="419" spans="1:64" ht="15" x14ac:dyDescent="0.25">
      <c r="A419" s="28" t="s">
        <v>682</v>
      </c>
      <c r="B419" s="28">
        <v>50724</v>
      </c>
      <c r="C419" s="28">
        <v>102</v>
      </c>
      <c r="D419" s="29">
        <v>15.74</v>
      </c>
      <c r="E419" s="29">
        <v>1605.02</v>
      </c>
      <c r="F419" s="29">
        <v>1602</v>
      </c>
      <c r="G419" s="30">
        <v>1.9E-3</v>
      </c>
      <c r="H419" s="30">
        <v>0</v>
      </c>
      <c r="I419" s="30">
        <v>5.5999999999999999E-3</v>
      </c>
      <c r="J419" s="30">
        <v>5.9999999999999995E-4</v>
      </c>
      <c r="K419" s="30">
        <v>5.7500000000000002E-2</v>
      </c>
      <c r="L419" s="30">
        <v>0.91800000000000004</v>
      </c>
      <c r="M419" s="30">
        <v>1.6400000000000001E-2</v>
      </c>
      <c r="N419" s="30">
        <v>0.28399999999999997</v>
      </c>
      <c r="O419" s="30">
        <v>0</v>
      </c>
      <c r="P419" s="30">
        <v>0.1406</v>
      </c>
      <c r="Q419" s="29">
        <v>71.53</v>
      </c>
      <c r="R419" s="25">
        <v>53647.63</v>
      </c>
      <c r="S419" s="30">
        <v>0.2737</v>
      </c>
      <c r="T419" s="30">
        <v>0.24210000000000001</v>
      </c>
      <c r="U419" s="30">
        <v>0.48420000000000002</v>
      </c>
      <c r="V419" s="26">
        <v>17.87</v>
      </c>
      <c r="W419" s="29">
        <v>6</v>
      </c>
      <c r="X419" s="25">
        <v>87314.33</v>
      </c>
      <c r="Y419" s="26">
        <v>250.21</v>
      </c>
      <c r="Z419" s="25">
        <v>135976.10999999999</v>
      </c>
      <c r="AA419" s="30">
        <v>0.90090000000000003</v>
      </c>
      <c r="AB419" s="30">
        <v>7.0300000000000001E-2</v>
      </c>
      <c r="AC419" s="30">
        <v>2.81E-2</v>
      </c>
      <c r="AD419" s="30">
        <v>6.9999999999999999E-4</v>
      </c>
      <c r="AE419" s="30">
        <v>9.98E-2</v>
      </c>
      <c r="AF419" s="25">
        <v>135.97999999999999</v>
      </c>
      <c r="AG419" s="25">
        <v>3087.46</v>
      </c>
      <c r="AH419" s="25">
        <v>446.83</v>
      </c>
      <c r="AI419" s="25">
        <v>145106.85999999999</v>
      </c>
      <c r="AJ419" s="28">
        <v>401</v>
      </c>
      <c r="AK419" s="33">
        <v>38192</v>
      </c>
      <c r="AL419" s="33">
        <v>52977</v>
      </c>
      <c r="AM419" s="26">
        <v>43.4</v>
      </c>
      <c r="AN419" s="26">
        <v>22.09</v>
      </c>
      <c r="AO419" s="26">
        <v>22.06</v>
      </c>
      <c r="AP419" s="26">
        <v>4.2</v>
      </c>
      <c r="AQ419" s="25">
        <v>1391.67</v>
      </c>
      <c r="AR419" s="27">
        <v>0.99129999999999996</v>
      </c>
      <c r="AS419" s="25">
        <v>893</v>
      </c>
      <c r="AT419" s="25">
        <v>1445.92</v>
      </c>
      <c r="AU419" s="25">
        <v>5027.66</v>
      </c>
      <c r="AV419" s="25">
        <v>711.36</v>
      </c>
      <c r="AW419" s="25">
        <v>104.64</v>
      </c>
      <c r="AX419" s="25">
        <v>8182.59</v>
      </c>
      <c r="AY419" s="25">
        <v>3505.01</v>
      </c>
      <c r="AZ419" s="30">
        <v>0.41860000000000003</v>
      </c>
      <c r="BA419" s="25">
        <v>4222.91</v>
      </c>
      <c r="BB419" s="30">
        <v>0.50429999999999997</v>
      </c>
      <c r="BC419" s="25">
        <v>645.34</v>
      </c>
      <c r="BD419" s="30">
        <v>7.7100000000000002E-2</v>
      </c>
      <c r="BE419" s="25">
        <v>8373.27</v>
      </c>
      <c r="BF419" s="25">
        <v>2817.66</v>
      </c>
      <c r="BG419" s="30">
        <v>0.65259999999999996</v>
      </c>
      <c r="BH419" s="30">
        <v>0.58760000000000001</v>
      </c>
      <c r="BI419" s="30">
        <v>0.21870000000000001</v>
      </c>
      <c r="BJ419" s="30">
        <v>0.1447</v>
      </c>
      <c r="BK419" s="30">
        <v>3.5000000000000003E-2</v>
      </c>
      <c r="BL419" s="30">
        <v>1.41E-2</v>
      </c>
    </row>
    <row r="420" spans="1:64" ht="15" x14ac:dyDescent="0.25">
      <c r="A420" s="28" t="s">
        <v>683</v>
      </c>
      <c r="B420" s="28">
        <v>48215</v>
      </c>
      <c r="C420" s="28">
        <v>2</v>
      </c>
      <c r="D420" s="29">
        <v>506</v>
      </c>
      <c r="E420" s="29">
        <v>1012</v>
      </c>
      <c r="F420" s="29">
        <v>977</v>
      </c>
      <c r="G420" s="30">
        <v>7.3499999999999996E-2</v>
      </c>
      <c r="H420" s="30">
        <v>0</v>
      </c>
      <c r="I420" s="30">
        <v>3.2300000000000002E-2</v>
      </c>
      <c r="J420" s="30">
        <v>2.0000000000000001E-4</v>
      </c>
      <c r="K420" s="30">
        <v>1.89E-2</v>
      </c>
      <c r="L420" s="30">
        <v>0.84340000000000004</v>
      </c>
      <c r="M420" s="30">
        <v>3.1699999999999999E-2</v>
      </c>
      <c r="N420" s="30">
        <v>0</v>
      </c>
      <c r="O420" s="30">
        <v>1.3299999999999999E-2</v>
      </c>
      <c r="P420" s="30">
        <v>6.7199999999999996E-2</v>
      </c>
      <c r="Q420" s="29">
        <v>56.63</v>
      </c>
      <c r="R420" s="25">
        <v>73683.41</v>
      </c>
      <c r="S420" s="30">
        <v>0.13189999999999999</v>
      </c>
      <c r="T420" s="30">
        <v>0.12089999999999999</v>
      </c>
      <c r="U420" s="30">
        <v>0.74729999999999996</v>
      </c>
      <c r="V420" s="26">
        <v>15.57</v>
      </c>
      <c r="W420" s="29">
        <v>7.1</v>
      </c>
      <c r="X420" s="25">
        <v>90041.94</v>
      </c>
      <c r="Y420" s="26">
        <v>142.54</v>
      </c>
      <c r="Z420" s="25">
        <v>161107.45000000001</v>
      </c>
      <c r="AA420" s="30">
        <v>0.96840000000000004</v>
      </c>
      <c r="AB420" s="30">
        <v>2.47E-2</v>
      </c>
      <c r="AC420" s="30">
        <v>6.4000000000000003E-3</v>
      </c>
      <c r="AD420" s="30">
        <v>5.0000000000000001E-4</v>
      </c>
      <c r="AE420" s="30">
        <v>3.1600000000000003E-2</v>
      </c>
      <c r="AF420" s="25">
        <v>161.11000000000001</v>
      </c>
      <c r="AG420" s="25">
        <v>11218.12</v>
      </c>
      <c r="AH420" s="25">
        <v>1533.4</v>
      </c>
      <c r="AI420" s="25">
        <v>216232.01</v>
      </c>
      <c r="AJ420" s="28">
        <v>538</v>
      </c>
      <c r="AK420" s="33">
        <v>65615</v>
      </c>
      <c r="AL420" s="33">
        <v>146589</v>
      </c>
      <c r="AM420" s="26">
        <v>128.15</v>
      </c>
      <c r="AN420" s="26">
        <v>68.87</v>
      </c>
      <c r="AO420" s="26">
        <v>83.14</v>
      </c>
      <c r="AP420" s="26">
        <v>3.9</v>
      </c>
      <c r="AQ420" s="25">
        <v>0</v>
      </c>
      <c r="AR420" s="27">
        <v>0.60750000000000004</v>
      </c>
      <c r="AS420" s="25">
        <v>1584.54</v>
      </c>
      <c r="AT420" s="25">
        <v>1290.22</v>
      </c>
      <c r="AU420" s="25">
        <v>9562.23</v>
      </c>
      <c r="AV420" s="25">
        <v>1401.63</v>
      </c>
      <c r="AW420" s="25">
        <v>432.71</v>
      </c>
      <c r="AX420" s="25">
        <v>14271.33</v>
      </c>
      <c r="AY420" s="25">
        <v>3159.8</v>
      </c>
      <c r="AZ420" s="30">
        <v>0.23799999999999999</v>
      </c>
      <c r="BA420" s="25">
        <v>9733.01</v>
      </c>
      <c r="BB420" s="30">
        <v>0.73299999999999998</v>
      </c>
      <c r="BC420" s="25">
        <v>384.94</v>
      </c>
      <c r="BD420" s="30">
        <v>2.9000000000000001E-2</v>
      </c>
      <c r="BE420" s="25">
        <v>13277.75</v>
      </c>
      <c r="BF420" s="25">
        <v>1534.21</v>
      </c>
      <c r="BG420" s="30">
        <v>0.113</v>
      </c>
      <c r="BH420" s="30">
        <v>0.58340000000000003</v>
      </c>
      <c r="BI420" s="30">
        <v>0.21590000000000001</v>
      </c>
      <c r="BJ420" s="30">
        <v>0.16139999999999999</v>
      </c>
      <c r="BK420" s="30">
        <v>2.5499999999999998E-2</v>
      </c>
      <c r="BL420" s="30">
        <v>1.38E-2</v>
      </c>
    </row>
    <row r="421" spans="1:64" ht="15" x14ac:dyDescent="0.25">
      <c r="A421" s="28" t="s">
        <v>684</v>
      </c>
      <c r="B421" s="28">
        <v>49379</v>
      </c>
      <c r="C421" s="28">
        <v>61</v>
      </c>
      <c r="D421" s="29">
        <v>24.24</v>
      </c>
      <c r="E421" s="29">
        <v>1478.41</v>
      </c>
      <c r="F421" s="29">
        <v>1404</v>
      </c>
      <c r="G421" s="30">
        <v>5.0000000000000001E-3</v>
      </c>
      <c r="H421" s="30">
        <v>0</v>
      </c>
      <c r="I421" s="30">
        <v>2.5000000000000001E-3</v>
      </c>
      <c r="J421" s="30">
        <v>0</v>
      </c>
      <c r="K421" s="30">
        <v>6.6600000000000006E-2</v>
      </c>
      <c r="L421" s="30">
        <v>0.89610000000000001</v>
      </c>
      <c r="M421" s="30">
        <v>2.98E-2</v>
      </c>
      <c r="N421" s="30">
        <v>0.21229999999999999</v>
      </c>
      <c r="O421" s="30">
        <v>7.7999999999999996E-3</v>
      </c>
      <c r="P421" s="30">
        <v>0.1109</v>
      </c>
      <c r="Q421" s="29">
        <v>66.290000000000006</v>
      </c>
      <c r="R421" s="25">
        <v>55072.7</v>
      </c>
      <c r="S421" s="30">
        <v>8.3299999999999999E-2</v>
      </c>
      <c r="T421" s="30">
        <v>0.11459999999999999</v>
      </c>
      <c r="U421" s="30">
        <v>0.80210000000000004</v>
      </c>
      <c r="V421" s="26">
        <v>19.41</v>
      </c>
      <c r="W421" s="29">
        <v>7.2</v>
      </c>
      <c r="X421" s="25">
        <v>78286.67</v>
      </c>
      <c r="Y421" s="26">
        <v>205.33</v>
      </c>
      <c r="Z421" s="25">
        <v>127250.83</v>
      </c>
      <c r="AA421" s="30">
        <v>0.82369999999999999</v>
      </c>
      <c r="AB421" s="30">
        <v>0.14149999999999999</v>
      </c>
      <c r="AC421" s="30">
        <v>3.39E-2</v>
      </c>
      <c r="AD421" s="30">
        <v>8.9999999999999998E-4</v>
      </c>
      <c r="AE421" s="30">
        <v>0.17680000000000001</v>
      </c>
      <c r="AF421" s="25">
        <v>127.25</v>
      </c>
      <c r="AG421" s="25">
        <v>2852.96</v>
      </c>
      <c r="AH421" s="25">
        <v>463.96</v>
      </c>
      <c r="AI421" s="25">
        <v>123051.19</v>
      </c>
      <c r="AJ421" s="28">
        <v>304</v>
      </c>
      <c r="AK421" s="33">
        <v>31097</v>
      </c>
      <c r="AL421" s="33">
        <v>45735</v>
      </c>
      <c r="AM421" s="26">
        <v>22.42</v>
      </c>
      <c r="AN421" s="26">
        <v>22.42</v>
      </c>
      <c r="AO421" s="26">
        <v>22.42</v>
      </c>
      <c r="AP421" s="26">
        <v>4</v>
      </c>
      <c r="AQ421" s="25">
        <v>647.74</v>
      </c>
      <c r="AR421" s="27">
        <v>0.879</v>
      </c>
      <c r="AS421" s="25">
        <v>998.67</v>
      </c>
      <c r="AT421" s="25">
        <v>1701.49</v>
      </c>
      <c r="AU421" s="25">
        <v>5357.35</v>
      </c>
      <c r="AV421" s="25">
        <v>834.97</v>
      </c>
      <c r="AW421" s="25">
        <v>102.89</v>
      </c>
      <c r="AX421" s="25">
        <v>8995.36</v>
      </c>
      <c r="AY421" s="25">
        <v>4170.22</v>
      </c>
      <c r="AZ421" s="30">
        <v>0.48820000000000002</v>
      </c>
      <c r="BA421" s="25">
        <v>3806.19</v>
      </c>
      <c r="BB421" s="30">
        <v>0.44550000000000001</v>
      </c>
      <c r="BC421" s="25">
        <v>566.42999999999995</v>
      </c>
      <c r="BD421" s="30">
        <v>6.6299999999999998E-2</v>
      </c>
      <c r="BE421" s="25">
        <v>8542.83</v>
      </c>
      <c r="BF421" s="25">
        <v>3193.56</v>
      </c>
      <c r="BG421" s="30">
        <v>0.85519999999999996</v>
      </c>
      <c r="BH421" s="30">
        <v>0.56540000000000001</v>
      </c>
      <c r="BI421" s="30">
        <v>0.21490000000000001</v>
      </c>
      <c r="BJ421" s="30">
        <v>0.1623</v>
      </c>
      <c r="BK421" s="30">
        <v>3.9800000000000002E-2</v>
      </c>
      <c r="BL421" s="30">
        <v>1.7500000000000002E-2</v>
      </c>
    </row>
    <row r="422" spans="1:64" ht="15" x14ac:dyDescent="0.25">
      <c r="A422" s="28" t="s">
        <v>685</v>
      </c>
      <c r="B422" s="28">
        <v>49387</v>
      </c>
      <c r="C422" s="28">
        <v>43</v>
      </c>
      <c r="D422" s="29">
        <v>11.1</v>
      </c>
      <c r="E422" s="29">
        <v>477.47</v>
      </c>
      <c r="F422" s="29">
        <v>483</v>
      </c>
      <c r="G422" s="30">
        <v>6.1999999999999998E-3</v>
      </c>
      <c r="H422" s="30">
        <v>0</v>
      </c>
      <c r="I422" s="30">
        <v>8.6999999999999994E-3</v>
      </c>
      <c r="J422" s="30">
        <v>2.5000000000000001E-3</v>
      </c>
      <c r="K422" s="30">
        <v>2.8999999999999998E-3</v>
      </c>
      <c r="L422" s="30">
        <v>0.97970000000000002</v>
      </c>
      <c r="M422" s="30">
        <v>0</v>
      </c>
      <c r="N422" s="30">
        <v>0.1157</v>
      </c>
      <c r="O422" s="30">
        <v>0</v>
      </c>
      <c r="P422" s="30">
        <v>0.11899999999999999</v>
      </c>
      <c r="Q422" s="29">
        <v>29.41</v>
      </c>
      <c r="R422" s="25">
        <v>51283.96</v>
      </c>
      <c r="S422" s="30">
        <v>7.3200000000000001E-2</v>
      </c>
      <c r="T422" s="30">
        <v>0.17069999999999999</v>
      </c>
      <c r="U422" s="30">
        <v>0.75609999999999999</v>
      </c>
      <c r="V422" s="26">
        <v>15.1</v>
      </c>
      <c r="W422" s="29">
        <v>5.2</v>
      </c>
      <c r="X422" s="25">
        <v>57087.5</v>
      </c>
      <c r="Y422" s="26">
        <v>88.71</v>
      </c>
      <c r="Z422" s="25">
        <v>120809.04</v>
      </c>
      <c r="AA422" s="30">
        <v>0.87280000000000002</v>
      </c>
      <c r="AB422" s="30">
        <v>9.5399999999999999E-2</v>
      </c>
      <c r="AC422" s="30">
        <v>3.0599999999999999E-2</v>
      </c>
      <c r="AD422" s="30">
        <v>1.1999999999999999E-3</v>
      </c>
      <c r="AE422" s="30">
        <v>0.12720000000000001</v>
      </c>
      <c r="AF422" s="25">
        <v>120.81</v>
      </c>
      <c r="AG422" s="25">
        <v>3102.09</v>
      </c>
      <c r="AH422" s="25">
        <v>465.36</v>
      </c>
      <c r="AI422" s="25">
        <v>113452.03</v>
      </c>
      <c r="AJ422" s="28">
        <v>252</v>
      </c>
      <c r="AK422" s="33">
        <v>35537</v>
      </c>
      <c r="AL422" s="33">
        <v>51651</v>
      </c>
      <c r="AM422" s="26">
        <v>28.6</v>
      </c>
      <c r="AN422" s="26">
        <v>25.32</v>
      </c>
      <c r="AO422" s="26">
        <v>27.97</v>
      </c>
      <c r="AP422" s="26">
        <v>4.7</v>
      </c>
      <c r="AQ422" s="25">
        <v>807.49</v>
      </c>
      <c r="AR422" s="27">
        <v>0.84740000000000004</v>
      </c>
      <c r="AS422" s="25">
        <v>1136.5999999999999</v>
      </c>
      <c r="AT422" s="25">
        <v>1770.9</v>
      </c>
      <c r="AU422" s="25">
        <v>5182.84</v>
      </c>
      <c r="AV422" s="25">
        <v>725.53</v>
      </c>
      <c r="AW422" s="25">
        <v>76.7</v>
      </c>
      <c r="AX422" s="25">
        <v>8892.57</v>
      </c>
      <c r="AY422" s="25">
        <v>5501.84</v>
      </c>
      <c r="AZ422" s="30">
        <v>0.56359999999999999</v>
      </c>
      <c r="BA422" s="25">
        <v>3773.08</v>
      </c>
      <c r="BB422" s="30">
        <v>0.38650000000000001</v>
      </c>
      <c r="BC422" s="25">
        <v>486.52</v>
      </c>
      <c r="BD422" s="30">
        <v>4.9799999999999997E-2</v>
      </c>
      <c r="BE422" s="25">
        <v>9761.43</v>
      </c>
      <c r="BF422" s="25">
        <v>5471.14</v>
      </c>
      <c r="BG422" s="30">
        <v>1.2073</v>
      </c>
      <c r="BH422" s="30">
        <v>0.60560000000000003</v>
      </c>
      <c r="BI422" s="30">
        <v>0.2059</v>
      </c>
      <c r="BJ422" s="30">
        <v>0.1159</v>
      </c>
      <c r="BK422" s="30">
        <v>4.7100000000000003E-2</v>
      </c>
      <c r="BL422" s="30">
        <v>2.5499999999999998E-2</v>
      </c>
    </row>
    <row r="423" spans="1:64" ht="15" x14ac:dyDescent="0.25">
      <c r="A423" s="28" t="s">
        <v>686</v>
      </c>
      <c r="B423" s="28">
        <v>44628</v>
      </c>
      <c r="C423" s="28">
        <v>5</v>
      </c>
      <c r="D423" s="29">
        <v>632.86</v>
      </c>
      <c r="E423" s="29">
        <v>3164.29</v>
      </c>
      <c r="F423" s="29">
        <v>2979</v>
      </c>
      <c r="G423" s="30">
        <v>3.8E-3</v>
      </c>
      <c r="H423" s="30">
        <v>0</v>
      </c>
      <c r="I423" s="30">
        <v>0.16919999999999999</v>
      </c>
      <c r="J423" s="30">
        <v>1E-3</v>
      </c>
      <c r="K423" s="30">
        <v>0.41739999999999999</v>
      </c>
      <c r="L423" s="30">
        <v>0.3029</v>
      </c>
      <c r="M423" s="30">
        <v>0.1057</v>
      </c>
      <c r="N423" s="30">
        <v>0.75939999999999996</v>
      </c>
      <c r="O423" s="30">
        <v>0.30549999999999999</v>
      </c>
      <c r="P423" s="30">
        <v>0.1366</v>
      </c>
      <c r="Q423" s="29">
        <v>125</v>
      </c>
      <c r="R423" s="25">
        <v>58214.07</v>
      </c>
      <c r="S423" s="30">
        <v>0.2727</v>
      </c>
      <c r="T423" s="30">
        <v>0.27779999999999999</v>
      </c>
      <c r="U423" s="30">
        <v>0.44950000000000001</v>
      </c>
      <c r="V423" s="26">
        <v>18.399999999999999</v>
      </c>
      <c r="W423" s="29">
        <v>14.3</v>
      </c>
      <c r="X423" s="25">
        <v>91087.69</v>
      </c>
      <c r="Y423" s="26">
        <v>219.77</v>
      </c>
      <c r="Z423" s="25">
        <v>67576.820000000007</v>
      </c>
      <c r="AA423" s="30">
        <v>0.71530000000000005</v>
      </c>
      <c r="AB423" s="30">
        <v>0.27550000000000002</v>
      </c>
      <c r="AC423" s="30">
        <v>7.3000000000000001E-3</v>
      </c>
      <c r="AD423" s="30">
        <v>1.9E-3</v>
      </c>
      <c r="AE423" s="30">
        <v>0.28499999999999998</v>
      </c>
      <c r="AF423" s="25">
        <v>67.58</v>
      </c>
      <c r="AG423" s="25">
        <v>2396.02</v>
      </c>
      <c r="AH423" s="25">
        <v>285.81</v>
      </c>
      <c r="AI423" s="25">
        <v>75229.350000000006</v>
      </c>
      <c r="AJ423" s="28">
        <v>60</v>
      </c>
      <c r="AK423" s="33">
        <v>23628</v>
      </c>
      <c r="AL423" s="33">
        <v>32251</v>
      </c>
      <c r="AM423" s="26">
        <v>76.88</v>
      </c>
      <c r="AN423" s="26">
        <v>30.12</v>
      </c>
      <c r="AO423" s="26">
        <v>47.92</v>
      </c>
      <c r="AP423" s="26">
        <v>4.72</v>
      </c>
      <c r="AQ423" s="25">
        <v>0</v>
      </c>
      <c r="AR423" s="27">
        <v>1.1008</v>
      </c>
      <c r="AS423" s="25">
        <v>1363.52</v>
      </c>
      <c r="AT423" s="25">
        <v>1849.61</v>
      </c>
      <c r="AU423" s="25">
        <v>6286.79</v>
      </c>
      <c r="AV423" s="25">
        <v>1239.7</v>
      </c>
      <c r="AW423" s="25">
        <v>427.81</v>
      </c>
      <c r="AX423" s="25">
        <v>11167.42</v>
      </c>
      <c r="AY423" s="25">
        <v>6666.88</v>
      </c>
      <c r="AZ423" s="30">
        <v>0.6018</v>
      </c>
      <c r="BA423" s="25">
        <v>3082.26</v>
      </c>
      <c r="BB423" s="30">
        <v>0.2782</v>
      </c>
      <c r="BC423" s="25">
        <v>1329.15</v>
      </c>
      <c r="BD423" s="30">
        <v>0.12</v>
      </c>
      <c r="BE423" s="25">
        <v>11078.29</v>
      </c>
      <c r="BF423" s="25">
        <v>5693.02</v>
      </c>
      <c r="BG423" s="30">
        <v>3.8736999999999999</v>
      </c>
      <c r="BH423" s="30">
        <v>0.58460000000000001</v>
      </c>
      <c r="BI423" s="30">
        <v>0.2152</v>
      </c>
      <c r="BJ423" s="30">
        <v>0.1628</v>
      </c>
      <c r="BK423" s="30">
        <v>2.2599999999999999E-2</v>
      </c>
      <c r="BL423" s="30">
        <v>1.4800000000000001E-2</v>
      </c>
    </row>
    <row r="424" spans="1:64" ht="15" x14ac:dyDescent="0.25">
      <c r="A424" s="28" t="s">
        <v>687</v>
      </c>
      <c r="B424" s="28">
        <v>49510</v>
      </c>
      <c r="C424" s="28">
        <v>109</v>
      </c>
      <c r="D424" s="29">
        <v>9.84</v>
      </c>
      <c r="E424" s="29">
        <v>1072.6099999999999</v>
      </c>
      <c r="F424" s="29">
        <v>1035</v>
      </c>
      <c r="G424" s="30">
        <v>4.0000000000000002E-4</v>
      </c>
      <c r="H424" s="30">
        <v>0</v>
      </c>
      <c r="I424" s="30">
        <v>3.7000000000000002E-3</v>
      </c>
      <c r="J424" s="30">
        <v>2.8E-3</v>
      </c>
      <c r="K424" s="30">
        <v>6.4000000000000003E-3</v>
      </c>
      <c r="L424" s="30">
        <v>0.97450000000000003</v>
      </c>
      <c r="M424" s="30">
        <v>1.2200000000000001E-2</v>
      </c>
      <c r="N424" s="30">
        <v>0.4899</v>
      </c>
      <c r="O424" s="30">
        <v>0</v>
      </c>
      <c r="P424" s="30">
        <v>0.12479999999999999</v>
      </c>
      <c r="Q424" s="29">
        <v>52.78</v>
      </c>
      <c r="R424" s="25">
        <v>52115.39</v>
      </c>
      <c r="S424" s="30">
        <v>0.2208</v>
      </c>
      <c r="T424" s="30">
        <v>0.12989999999999999</v>
      </c>
      <c r="U424" s="30">
        <v>0.64939999999999998</v>
      </c>
      <c r="V424" s="26">
        <v>17.170000000000002</v>
      </c>
      <c r="W424" s="29">
        <v>5.89</v>
      </c>
      <c r="X424" s="25">
        <v>74411.710000000006</v>
      </c>
      <c r="Y424" s="26">
        <v>171.94</v>
      </c>
      <c r="Z424" s="25">
        <v>78932.72</v>
      </c>
      <c r="AA424" s="30">
        <v>0.90920000000000001</v>
      </c>
      <c r="AB424" s="30">
        <v>3.8899999999999997E-2</v>
      </c>
      <c r="AC424" s="30">
        <v>4.9000000000000002E-2</v>
      </c>
      <c r="AD424" s="30">
        <v>3.0000000000000001E-3</v>
      </c>
      <c r="AE424" s="30">
        <v>9.0800000000000006E-2</v>
      </c>
      <c r="AF424" s="25">
        <v>78.930000000000007</v>
      </c>
      <c r="AG424" s="25">
        <v>1841.19</v>
      </c>
      <c r="AH424" s="25">
        <v>267.39999999999998</v>
      </c>
      <c r="AI424" s="25">
        <v>72907.91</v>
      </c>
      <c r="AJ424" s="28">
        <v>53</v>
      </c>
      <c r="AK424" s="33">
        <v>28398</v>
      </c>
      <c r="AL424" s="33">
        <v>40382</v>
      </c>
      <c r="AM424" s="26">
        <v>34.200000000000003</v>
      </c>
      <c r="AN424" s="26">
        <v>22.72</v>
      </c>
      <c r="AO424" s="26">
        <v>23.03</v>
      </c>
      <c r="AP424" s="26">
        <v>4.3</v>
      </c>
      <c r="AQ424" s="25">
        <v>0</v>
      </c>
      <c r="AR424" s="27">
        <v>0.7591</v>
      </c>
      <c r="AS424" s="25">
        <v>1057.54</v>
      </c>
      <c r="AT424" s="25">
        <v>2071.7399999999998</v>
      </c>
      <c r="AU424" s="25">
        <v>6064.27</v>
      </c>
      <c r="AV424" s="25">
        <v>635.13</v>
      </c>
      <c r="AW424" s="25">
        <v>29.56</v>
      </c>
      <c r="AX424" s="25">
        <v>9858.24</v>
      </c>
      <c r="AY424" s="25">
        <v>6323.36</v>
      </c>
      <c r="AZ424" s="30">
        <v>0.6381</v>
      </c>
      <c r="BA424" s="25">
        <v>2174.2199999999998</v>
      </c>
      <c r="BB424" s="30">
        <v>0.21940000000000001</v>
      </c>
      <c r="BC424" s="25">
        <v>1412.2</v>
      </c>
      <c r="BD424" s="30">
        <v>0.14249999999999999</v>
      </c>
      <c r="BE424" s="25">
        <v>9909.7800000000007</v>
      </c>
      <c r="BF424" s="25">
        <v>6193.51</v>
      </c>
      <c r="BG424" s="30">
        <v>2.5710999999999999</v>
      </c>
      <c r="BH424" s="30">
        <v>0.54010000000000002</v>
      </c>
      <c r="BI424" s="30">
        <v>0.20669999999999999</v>
      </c>
      <c r="BJ424" s="30">
        <v>0.19189999999999999</v>
      </c>
      <c r="BK424" s="30">
        <v>4.5499999999999999E-2</v>
      </c>
      <c r="BL424" s="30">
        <v>1.5800000000000002E-2</v>
      </c>
    </row>
    <row r="425" spans="1:64" ht="15" x14ac:dyDescent="0.25">
      <c r="A425" s="28" t="s">
        <v>688</v>
      </c>
      <c r="B425" s="28">
        <v>49395</v>
      </c>
      <c r="C425" s="28">
        <v>68</v>
      </c>
      <c r="D425" s="29">
        <v>8.68</v>
      </c>
      <c r="E425" s="29">
        <v>590.05999999999995</v>
      </c>
      <c r="F425" s="29">
        <v>543</v>
      </c>
      <c r="G425" s="30">
        <v>1.8E-3</v>
      </c>
      <c r="H425" s="30">
        <v>0</v>
      </c>
      <c r="I425" s="30">
        <v>5.4999999999999997E-3</v>
      </c>
      <c r="J425" s="30">
        <v>1.8E-3</v>
      </c>
      <c r="K425" s="30">
        <v>6.4500000000000002E-2</v>
      </c>
      <c r="L425" s="30">
        <v>0.9103</v>
      </c>
      <c r="M425" s="30">
        <v>1.61E-2</v>
      </c>
      <c r="N425" s="30">
        <v>0.2394</v>
      </c>
      <c r="O425" s="30">
        <v>0</v>
      </c>
      <c r="P425" s="30">
        <v>0.10780000000000001</v>
      </c>
      <c r="Q425" s="29">
        <v>29.77</v>
      </c>
      <c r="R425" s="25">
        <v>47690.13</v>
      </c>
      <c r="S425" s="30">
        <v>0.20830000000000001</v>
      </c>
      <c r="T425" s="30">
        <v>9.7199999999999995E-2</v>
      </c>
      <c r="U425" s="30">
        <v>0.69440000000000002</v>
      </c>
      <c r="V425" s="26">
        <v>16.53</v>
      </c>
      <c r="W425" s="29">
        <v>6.2</v>
      </c>
      <c r="X425" s="25">
        <v>65954.350000000006</v>
      </c>
      <c r="Y425" s="26">
        <v>95.17</v>
      </c>
      <c r="Z425" s="25">
        <v>113772.38</v>
      </c>
      <c r="AA425" s="30">
        <v>0.91449999999999998</v>
      </c>
      <c r="AB425" s="30">
        <v>5.8400000000000001E-2</v>
      </c>
      <c r="AC425" s="30">
        <v>2.6200000000000001E-2</v>
      </c>
      <c r="AD425" s="30">
        <v>8.9999999999999998E-4</v>
      </c>
      <c r="AE425" s="30">
        <v>8.5500000000000007E-2</v>
      </c>
      <c r="AF425" s="25">
        <v>113.77</v>
      </c>
      <c r="AG425" s="25">
        <v>2356.87</v>
      </c>
      <c r="AH425" s="25">
        <v>393.68</v>
      </c>
      <c r="AI425" s="25">
        <v>107713.32</v>
      </c>
      <c r="AJ425" s="28">
        <v>223</v>
      </c>
      <c r="AK425" s="33">
        <v>33092</v>
      </c>
      <c r="AL425" s="33">
        <v>46900</v>
      </c>
      <c r="AM425" s="26">
        <v>36.85</v>
      </c>
      <c r="AN425" s="26">
        <v>20</v>
      </c>
      <c r="AO425" s="26">
        <v>24.43</v>
      </c>
      <c r="AP425" s="26">
        <v>4.6500000000000004</v>
      </c>
      <c r="AQ425" s="25">
        <v>2073.19</v>
      </c>
      <c r="AR425" s="27">
        <v>1.3561000000000001</v>
      </c>
      <c r="AS425" s="25">
        <v>1478.7</v>
      </c>
      <c r="AT425" s="25">
        <v>2083.7399999999998</v>
      </c>
      <c r="AU425" s="25">
        <v>5656.06</v>
      </c>
      <c r="AV425" s="25">
        <v>869.37</v>
      </c>
      <c r="AW425" s="25">
        <v>133.47</v>
      </c>
      <c r="AX425" s="25">
        <v>10221.34</v>
      </c>
      <c r="AY425" s="25">
        <v>5244.56</v>
      </c>
      <c r="AZ425" s="30">
        <v>0.4909</v>
      </c>
      <c r="BA425" s="25">
        <v>5047.26</v>
      </c>
      <c r="BB425" s="30">
        <v>0.47249999999999998</v>
      </c>
      <c r="BC425" s="25">
        <v>391.14</v>
      </c>
      <c r="BD425" s="30">
        <v>3.6600000000000001E-2</v>
      </c>
      <c r="BE425" s="25">
        <v>10682.96</v>
      </c>
      <c r="BF425" s="25">
        <v>3819.41</v>
      </c>
      <c r="BG425" s="30">
        <v>1.0814999999999999</v>
      </c>
      <c r="BH425" s="30">
        <v>0.52849999999999997</v>
      </c>
      <c r="BI425" s="30">
        <v>0.22839999999999999</v>
      </c>
      <c r="BJ425" s="30">
        <v>0.188</v>
      </c>
      <c r="BK425" s="30">
        <v>3.2500000000000001E-2</v>
      </c>
      <c r="BL425" s="30">
        <v>2.2499999999999999E-2</v>
      </c>
    </row>
    <row r="426" spans="1:64" ht="15" x14ac:dyDescent="0.25">
      <c r="A426" s="28" t="s">
        <v>689</v>
      </c>
      <c r="B426" s="28">
        <v>48579</v>
      </c>
      <c r="C426" s="28">
        <v>161</v>
      </c>
      <c r="D426" s="29">
        <v>6.33</v>
      </c>
      <c r="E426" s="29">
        <v>1019.53</v>
      </c>
      <c r="F426" s="29">
        <v>1049</v>
      </c>
      <c r="G426" s="30">
        <v>1E-3</v>
      </c>
      <c r="H426" s="30">
        <v>0</v>
      </c>
      <c r="I426" s="30">
        <v>4.7000000000000002E-3</v>
      </c>
      <c r="J426" s="30">
        <v>2E-3</v>
      </c>
      <c r="K426" s="30">
        <v>5.7000000000000002E-3</v>
      </c>
      <c r="L426" s="30">
        <v>0.98270000000000002</v>
      </c>
      <c r="M426" s="30">
        <v>3.8999999999999998E-3</v>
      </c>
      <c r="N426" s="30">
        <v>0.33079999999999998</v>
      </c>
      <c r="O426" s="30">
        <v>0</v>
      </c>
      <c r="P426" s="30">
        <v>0.1343</v>
      </c>
      <c r="Q426" s="29">
        <v>51.77</v>
      </c>
      <c r="R426" s="25">
        <v>49015</v>
      </c>
      <c r="S426" s="30">
        <v>0.24</v>
      </c>
      <c r="T426" s="30">
        <v>0.1333</v>
      </c>
      <c r="U426" s="30">
        <v>0.62670000000000003</v>
      </c>
      <c r="V426" s="26">
        <v>16.899999999999999</v>
      </c>
      <c r="W426" s="29">
        <v>5</v>
      </c>
      <c r="X426" s="25">
        <v>72091</v>
      </c>
      <c r="Y426" s="26">
        <v>198.46</v>
      </c>
      <c r="Z426" s="25">
        <v>104380.65</v>
      </c>
      <c r="AA426" s="30">
        <v>0.90980000000000005</v>
      </c>
      <c r="AB426" s="30">
        <v>5.3800000000000001E-2</v>
      </c>
      <c r="AC426" s="30">
        <v>3.5000000000000003E-2</v>
      </c>
      <c r="AD426" s="30">
        <v>1.2999999999999999E-3</v>
      </c>
      <c r="AE426" s="30">
        <v>9.0200000000000002E-2</v>
      </c>
      <c r="AF426" s="25">
        <v>104.38</v>
      </c>
      <c r="AG426" s="25">
        <v>2446.02</v>
      </c>
      <c r="AH426" s="25">
        <v>436.23</v>
      </c>
      <c r="AI426" s="25">
        <v>93618.11</v>
      </c>
      <c r="AJ426" s="28">
        <v>142</v>
      </c>
      <c r="AK426" s="33">
        <v>28776</v>
      </c>
      <c r="AL426" s="33">
        <v>38447</v>
      </c>
      <c r="AM426" s="26">
        <v>33.47</v>
      </c>
      <c r="AN426" s="26">
        <v>22.64</v>
      </c>
      <c r="AO426" s="26">
        <v>30.13</v>
      </c>
      <c r="AP426" s="26">
        <v>5.2</v>
      </c>
      <c r="AQ426" s="25">
        <v>925.12</v>
      </c>
      <c r="AR426" s="27">
        <v>1.3474999999999999</v>
      </c>
      <c r="AS426" s="25">
        <v>1121.2</v>
      </c>
      <c r="AT426" s="25">
        <v>1895.66</v>
      </c>
      <c r="AU426" s="25">
        <v>6222.53</v>
      </c>
      <c r="AV426" s="25">
        <v>884.07</v>
      </c>
      <c r="AW426" s="25">
        <v>20.48</v>
      </c>
      <c r="AX426" s="25">
        <v>10143.94</v>
      </c>
      <c r="AY426" s="25">
        <v>5330.95</v>
      </c>
      <c r="AZ426" s="30">
        <v>0.56159999999999999</v>
      </c>
      <c r="BA426" s="25">
        <v>3480.92</v>
      </c>
      <c r="BB426" s="30">
        <v>0.36670000000000003</v>
      </c>
      <c r="BC426" s="25">
        <v>680.96</v>
      </c>
      <c r="BD426" s="30">
        <v>7.17E-2</v>
      </c>
      <c r="BE426" s="25">
        <v>9492.82</v>
      </c>
      <c r="BF426" s="25">
        <v>4818.8500000000004</v>
      </c>
      <c r="BG426" s="30">
        <v>2</v>
      </c>
      <c r="BH426" s="30">
        <v>0.52769999999999995</v>
      </c>
      <c r="BI426" s="30">
        <v>0.20730000000000001</v>
      </c>
      <c r="BJ426" s="30">
        <v>0.1047</v>
      </c>
      <c r="BK426" s="30">
        <v>5.5899999999999998E-2</v>
      </c>
      <c r="BL426" s="30">
        <v>0.10440000000000001</v>
      </c>
    </row>
    <row r="427" spans="1:64" ht="15" x14ac:dyDescent="0.25">
      <c r="A427" s="28" t="s">
        <v>690</v>
      </c>
      <c r="B427" s="28">
        <v>44636</v>
      </c>
      <c r="C427" s="28">
        <v>29</v>
      </c>
      <c r="D427" s="29">
        <v>433.29</v>
      </c>
      <c r="E427" s="29">
        <v>12565.28</v>
      </c>
      <c r="F427" s="29">
        <v>11251</v>
      </c>
      <c r="G427" s="30">
        <v>2.1999999999999999E-2</v>
      </c>
      <c r="H427" s="30">
        <v>1E-4</v>
      </c>
      <c r="I427" s="30">
        <v>3.5799999999999998E-2</v>
      </c>
      <c r="J427" s="30">
        <v>1.2999999999999999E-3</v>
      </c>
      <c r="K427" s="30">
        <v>3.5400000000000001E-2</v>
      </c>
      <c r="L427" s="30">
        <v>0.87919999999999998</v>
      </c>
      <c r="M427" s="30">
        <v>2.6200000000000001E-2</v>
      </c>
      <c r="N427" s="30">
        <v>0.42570000000000002</v>
      </c>
      <c r="O427" s="30">
        <v>1.9300000000000001E-2</v>
      </c>
      <c r="P427" s="30">
        <v>0.18310000000000001</v>
      </c>
      <c r="Q427" s="29">
        <v>534.63</v>
      </c>
      <c r="R427" s="25">
        <v>61805.67</v>
      </c>
      <c r="S427" s="30">
        <v>0.17449999999999999</v>
      </c>
      <c r="T427" s="30">
        <v>0.2515</v>
      </c>
      <c r="U427" s="30">
        <v>0.57399999999999995</v>
      </c>
      <c r="V427" s="26">
        <v>18.14</v>
      </c>
      <c r="W427" s="29">
        <v>57.24</v>
      </c>
      <c r="X427" s="25">
        <v>84691.67</v>
      </c>
      <c r="Y427" s="26">
        <v>219.52</v>
      </c>
      <c r="Z427" s="25">
        <v>180371.41</v>
      </c>
      <c r="AA427" s="30">
        <v>0.79679999999999995</v>
      </c>
      <c r="AB427" s="30">
        <v>0.18890000000000001</v>
      </c>
      <c r="AC427" s="30">
        <v>1.34E-2</v>
      </c>
      <c r="AD427" s="30">
        <v>8.9999999999999998E-4</v>
      </c>
      <c r="AE427" s="30">
        <v>0.20319999999999999</v>
      </c>
      <c r="AF427" s="25">
        <v>180.37</v>
      </c>
      <c r="AG427" s="25">
        <v>7313.76</v>
      </c>
      <c r="AH427" s="25">
        <v>1057.04</v>
      </c>
      <c r="AI427" s="25">
        <v>191304</v>
      </c>
      <c r="AJ427" s="28">
        <v>507</v>
      </c>
      <c r="AK427" s="33">
        <v>30549</v>
      </c>
      <c r="AL427" s="33">
        <v>41171</v>
      </c>
      <c r="AM427" s="26">
        <v>63.1</v>
      </c>
      <c r="AN427" s="26">
        <v>39.75</v>
      </c>
      <c r="AO427" s="26">
        <v>42.2</v>
      </c>
      <c r="AP427" s="26">
        <v>5.0999999999999996</v>
      </c>
      <c r="AQ427" s="25">
        <v>0</v>
      </c>
      <c r="AR427" s="27">
        <v>1.2210000000000001</v>
      </c>
      <c r="AS427" s="25">
        <v>1516.32</v>
      </c>
      <c r="AT427" s="25">
        <v>1744.58</v>
      </c>
      <c r="AU427" s="25">
        <v>6270.82</v>
      </c>
      <c r="AV427" s="25">
        <v>1411.64</v>
      </c>
      <c r="AW427" s="25">
        <v>456.19</v>
      </c>
      <c r="AX427" s="25">
        <v>11399.54</v>
      </c>
      <c r="AY427" s="25">
        <v>3294.89</v>
      </c>
      <c r="AZ427" s="30">
        <v>0.2823</v>
      </c>
      <c r="BA427" s="25">
        <v>7426.99</v>
      </c>
      <c r="BB427" s="30">
        <v>0.63639999999999997</v>
      </c>
      <c r="BC427" s="25">
        <v>948.6</v>
      </c>
      <c r="BD427" s="30">
        <v>8.1299999999999997E-2</v>
      </c>
      <c r="BE427" s="25">
        <v>11670.49</v>
      </c>
      <c r="BF427" s="25">
        <v>1615.04</v>
      </c>
      <c r="BG427" s="30">
        <v>0.36009999999999998</v>
      </c>
      <c r="BH427" s="30">
        <v>0.5716</v>
      </c>
      <c r="BI427" s="30">
        <v>0.25130000000000002</v>
      </c>
      <c r="BJ427" s="30">
        <v>0.13700000000000001</v>
      </c>
      <c r="BK427" s="30">
        <v>2.1999999999999999E-2</v>
      </c>
      <c r="BL427" s="30">
        <v>1.8100000000000002E-2</v>
      </c>
    </row>
    <row r="428" spans="1:64" ht="15" x14ac:dyDescent="0.25">
      <c r="A428" s="28" t="s">
        <v>691</v>
      </c>
      <c r="B428" s="28">
        <v>47597</v>
      </c>
      <c r="C428" s="28">
        <v>146</v>
      </c>
      <c r="D428" s="29">
        <v>6.92</v>
      </c>
      <c r="E428" s="29">
        <v>1009.76</v>
      </c>
      <c r="F428" s="29">
        <v>1038</v>
      </c>
      <c r="G428" s="30">
        <v>4.8999999999999998E-3</v>
      </c>
      <c r="H428" s="30">
        <v>0</v>
      </c>
      <c r="I428" s="30">
        <v>2.3E-3</v>
      </c>
      <c r="J428" s="30">
        <v>0</v>
      </c>
      <c r="K428" s="30">
        <v>7.6600000000000001E-2</v>
      </c>
      <c r="L428" s="30">
        <v>0.90849999999999997</v>
      </c>
      <c r="M428" s="30">
        <v>7.7000000000000002E-3</v>
      </c>
      <c r="N428" s="30">
        <v>0.41039999999999999</v>
      </c>
      <c r="O428" s="30">
        <v>0</v>
      </c>
      <c r="P428" s="30">
        <v>0.14940000000000001</v>
      </c>
      <c r="Q428" s="29">
        <v>47.14</v>
      </c>
      <c r="R428" s="25">
        <v>54473.760000000002</v>
      </c>
      <c r="S428" s="30">
        <v>0.36259999999999998</v>
      </c>
      <c r="T428" s="30">
        <v>0.1099</v>
      </c>
      <c r="U428" s="30">
        <v>0.52749999999999997</v>
      </c>
      <c r="V428" s="26">
        <v>18.940000000000001</v>
      </c>
      <c r="W428" s="29">
        <v>9</v>
      </c>
      <c r="X428" s="25">
        <v>84226.33</v>
      </c>
      <c r="Y428" s="26">
        <v>108.11</v>
      </c>
      <c r="Z428" s="25">
        <v>107345.34</v>
      </c>
      <c r="AA428" s="30">
        <v>0.89259999999999995</v>
      </c>
      <c r="AB428" s="30">
        <v>7.7799999999999994E-2</v>
      </c>
      <c r="AC428" s="30">
        <v>2.6800000000000001E-2</v>
      </c>
      <c r="AD428" s="30">
        <v>2.8E-3</v>
      </c>
      <c r="AE428" s="30">
        <v>0.1104</v>
      </c>
      <c r="AF428" s="25">
        <v>107.35</v>
      </c>
      <c r="AG428" s="25">
        <v>2780.38</v>
      </c>
      <c r="AH428" s="25">
        <v>411.15</v>
      </c>
      <c r="AI428" s="25">
        <v>100541.78</v>
      </c>
      <c r="AJ428" s="28">
        <v>185</v>
      </c>
      <c r="AK428" s="33">
        <v>31033</v>
      </c>
      <c r="AL428" s="33">
        <v>42278</v>
      </c>
      <c r="AM428" s="26">
        <v>38.35</v>
      </c>
      <c r="AN428" s="26">
        <v>24.9</v>
      </c>
      <c r="AO428" s="26">
        <v>32.6</v>
      </c>
      <c r="AP428" s="26">
        <v>4</v>
      </c>
      <c r="AQ428" s="25">
        <v>1640.6</v>
      </c>
      <c r="AR428" s="27">
        <v>1.67</v>
      </c>
      <c r="AS428" s="25">
        <v>1506.17</v>
      </c>
      <c r="AT428" s="25">
        <v>2060.85</v>
      </c>
      <c r="AU428" s="25">
        <v>5411.77</v>
      </c>
      <c r="AV428" s="25">
        <v>1065.31</v>
      </c>
      <c r="AW428" s="25">
        <v>203.5</v>
      </c>
      <c r="AX428" s="25">
        <v>10247.6</v>
      </c>
      <c r="AY428" s="25">
        <v>4897.21</v>
      </c>
      <c r="AZ428" s="30">
        <v>0.48809999999999998</v>
      </c>
      <c r="BA428" s="25">
        <v>4364.74</v>
      </c>
      <c r="BB428" s="30">
        <v>0.435</v>
      </c>
      <c r="BC428" s="25">
        <v>771.36</v>
      </c>
      <c r="BD428" s="30">
        <v>7.6899999999999996E-2</v>
      </c>
      <c r="BE428" s="25">
        <v>10033.31</v>
      </c>
      <c r="BF428" s="25">
        <v>4404.32</v>
      </c>
      <c r="BG428" s="30">
        <v>1.6566000000000001</v>
      </c>
      <c r="BH428" s="30">
        <v>0.55920000000000003</v>
      </c>
      <c r="BI428" s="30">
        <v>0.18459999999999999</v>
      </c>
      <c r="BJ428" s="30">
        <v>0.1205</v>
      </c>
      <c r="BK428" s="30">
        <v>3.6400000000000002E-2</v>
      </c>
      <c r="BL428" s="30">
        <v>9.9299999999999999E-2</v>
      </c>
    </row>
    <row r="429" spans="1:64" ht="15" x14ac:dyDescent="0.25">
      <c r="A429" s="28" t="s">
        <v>692</v>
      </c>
      <c r="B429" s="28">
        <v>45575</v>
      </c>
      <c r="C429" s="28">
        <v>178</v>
      </c>
      <c r="D429" s="29">
        <v>9.49</v>
      </c>
      <c r="E429" s="29">
        <v>1689.97</v>
      </c>
      <c r="F429" s="29">
        <v>1559</v>
      </c>
      <c r="G429" s="30">
        <v>2.5999999999999999E-3</v>
      </c>
      <c r="H429" s="30">
        <v>8.0000000000000004E-4</v>
      </c>
      <c r="I429" s="30">
        <v>1.1900000000000001E-2</v>
      </c>
      <c r="J429" s="30">
        <v>4.0000000000000002E-4</v>
      </c>
      <c r="K429" s="30">
        <v>3.49E-2</v>
      </c>
      <c r="L429" s="30">
        <v>0.92420000000000002</v>
      </c>
      <c r="M429" s="30">
        <v>2.52E-2</v>
      </c>
      <c r="N429" s="30">
        <v>0.40150000000000002</v>
      </c>
      <c r="O429" s="30">
        <v>0</v>
      </c>
      <c r="P429" s="30">
        <v>0.17630000000000001</v>
      </c>
      <c r="Q429" s="29">
        <v>77</v>
      </c>
      <c r="R429" s="25">
        <v>51579.27</v>
      </c>
      <c r="S429" s="30">
        <v>0.15240000000000001</v>
      </c>
      <c r="T429" s="30">
        <v>9.5200000000000007E-2</v>
      </c>
      <c r="U429" s="30">
        <v>0.75239999999999996</v>
      </c>
      <c r="V429" s="26">
        <v>16.45</v>
      </c>
      <c r="W429" s="29">
        <v>11.4</v>
      </c>
      <c r="X429" s="25">
        <v>74175</v>
      </c>
      <c r="Y429" s="26">
        <v>139.88</v>
      </c>
      <c r="Z429" s="25">
        <v>99543.19</v>
      </c>
      <c r="AA429" s="30">
        <v>0.80430000000000001</v>
      </c>
      <c r="AB429" s="30">
        <v>0.1195</v>
      </c>
      <c r="AC429" s="30">
        <v>7.4700000000000003E-2</v>
      </c>
      <c r="AD429" s="30">
        <v>1.5E-3</v>
      </c>
      <c r="AE429" s="30">
        <v>0.19639999999999999</v>
      </c>
      <c r="AF429" s="25">
        <v>99.54</v>
      </c>
      <c r="AG429" s="25">
        <v>2552.1999999999998</v>
      </c>
      <c r="AH429" s="25">
        <v>369.34</v>
      </c>
      <c r="AI429" s="25">
        <v>91225.279999999999</v>
      </c>
      <c r="AJ429" s="28">
        <v>126</v>
      </c>
      <c r="AK429" s="33">
        <v>27172</v>
      </c>
      <c r="AL429" s="33">
        <v>38353</v>
      </c>
      <c r="AM429" s="26">
        <v>28.25</v>
      </c>
      <c r="AN429" s="26">
        <v>25.37</v>
      </c>
      <c r="AO429" s="26">
        <v>25.78</v>
      </c>
      <c r="AP429" s="26">
        <v>2.6</v>
      </c>
      <c r="AQ429" s="25">
        <v>927.67</v>
      </c>
      <c r="AR429" s="27">
        <v>1.2941</v>
      </c>
      <c r="AS429" s="25">
        <v>1034.03</v>
      </c>
      <c r="AT429" s="25">
        <v>1903.51</v>
      </c>
      <c r="AU429" s="25">
        <v>5109.47</v>
      </c>
      <c r="AV429" s="25">
        <v>1084.75</v>
      </c>
      <c r="AW429" s="25">
        <v>200.33</v>
      </c>
      <c r="AX429" s="25">
        <v>9332.1</v>
      </c>
      <c r="AY429" s="25">
        <v>5825.52</v>
      </c>
      <c r="AZ429" s="30">
        <v>0.58250000000000002</v>
      </c>
      <c r="BA429" s="25">
        <v>3317.93</v>
      </c>
      <c r="BB429" s="30">
        <v>0.33169999999999999</v>
      </c>
      <c r="BC429" s="25">
        <v>857.94</v>
      </c>
      <c r="BD429" s="30">
        <v>8.5800000000000001E-2</v>
      </c>
      <c r="BE429" s="25">
        <v>10001.39</v>
      </c>
      <c r="BF429" s="25">
        <v>4833.21</v>
      </c>
      <c r="BG429" s="30">
        <v>1.9035</v>
      </c>
      <c r="BH429" s="30">
        <v>0.55479999999999996</v>
      </c>
      <c r="BI429" s="30">
        <v>0.22140000000000001</v>
      </c>
      <c r="BJ429" s="30">
        <v>0.1754</v>
      </c>
      <c r="BK429" s="30">
        <v>3.0599999999999999E-2</v>
      </c>
      <c r="BL429" s="30">
        <v>1.78E-2</v>
      </c>
    </row>
    <row r="430" spans="1:64" ht="15" x14ac:dyDescent="0.25">
      <c r="A430" s="28" t="s">
        <v>693</v>
      </c>
      <c r="B430" s="28">
        <v>46813</v>
      </c>
      <c r="C430" s="28">
        <v>49</v>
      </c>
      <c r="D430" s="29">
        <v>41.18</v>
      </c>
      <c r="E430" s="29">
        <v>2017.91</v>
      </c>
      <c r="F430" s="29">
        <v>2345</v>
      </c>
      <c r="G430" s="30">
        <v>1.5100000000000001E-2</v>
      </c>
      <c r="H430" s="30">
        <v>4.0000000000000002E-4</v>
      </c>
      <c r="I430" s="30">
        <v>6.2899999999999998E-2</v>
      </c>
      <c r="J430" s="30">
        <v>3.5999999999999999E-3</v>
      </c>
      <c r="K430" s="30">
        <v>2.3599999999999999E-2</v>
      </c>
      <c r="L430" s="30">
        <v>0.85140000000000005</v>
      </c>
      <c r="M430" s="30">
        <v>4.2999999999999997E-2</v>
      </c>
      <c r="N430" s="30">
        <v>0.30580000000000002</v>
      </c>
      <c r="O430" s="30">
        <v>0</v>
      </c>
      <c r="P430" s="30">
        <v>0.12820000000000001</v>
      </c>
      <c r="Q430" s="29">
        <v>95.5</v>
      </c>
      <c r="R430" s="25">
        <v>59958.89</v>
      </c>
      <c r="S430" s="30">
        <v>0.46250000000000002</v>
      </c>
      <c r="T430" s="30">
        <v>0.18129999999999999</v>
      </c>
      <c r="U430" s="30">
        <v>0.35630000000000001</v>
      </c>
      <c r="V430" s="26">
        <v>18.010000000000002</v>
      </c>
      <c r="W430" s="29">
        <v>16.899999999999999</v>
      </c>
      <c r="X430" s="25">
        <v>70675.8</v>
      </c>
      <c r="Y430" s="26">
        <v>116.03</v>
      </c>
      <c r="Z430" s="25">
        <v>224726.84</v>
      </c>
      <c r="AA430" s="30">
        <v>0.59589999999999999</v>
      </c>
      <c r="AB430" s="30">
        <v>0.37930000000000003</v>
      </c>
      <c r="AC430" s="30">
        <v>2.4E-2</v>
      </c>
      <c r="AD430" s="30">
        <v>8.0000000000000004E-4</v>
      </c>
      <c r="AE430" s="30">
        <v>0.4047</v>
      </c>
      <c r="AF430" s="25">
        <v>224.73</v>
      </c>
      <c r="AG430" s="25">
        <v>7071.87</v>
      </c>
      <c r="AH430" s="25">
        <v>592.89</v>
      </c>
      <c r="AI430" s="25">
        <v>211924.57</v>
      </c>
      <c r="AJ430" s="28">
        <v>535</v>
      </c>
      <c r="AK430" s="33">
        <v>31667</v>
      </c>
      <c r="AL430" s="33">
        <v>50690</v>
      </c>
      <c r="AM430" s="26">
        <v>64.349999999999994</v>
      </c>
      <c r="AN430" s="26">
        <v>28.59</v>
      </c>
      <c r="AO430" s="26">
        <v>33.83</v>
      </c>
      <c r="AP430" s="26">
        <v>5.2</v>
      </c>
      <c r="AQ430" s="25">
        <v>0</v>
      </c>
      <c r="AR430" s="27">
        <v>0.9073</v>
      </c>
      <c r="AS430" s="25">
        <v>1010</v>
      </c>
      <c r="AT430" s="25">
        <v>1776.72</v>
      </c>
      <c r="AU430" s="25">
        <v>5845.05</v>
      </c>
      <c r="AV430" s="25">
        <v>859.57</v>
      </c>
      <c r="AW430" s="25">
        <v>505.49</v>
      </c>
      <c r="AX430" s="25">
        <v>9996.82</v>
      </c>
      <c r="AY430" s="25">
        <v>3206.37</v>
      </c>
      <c r="AZ430" s="30">
        <v>0.32200000000000001</v>
      </c>
      <c r="BA430" s="25">
        <v>6227.41</v>
      </c>
      <c r="BB430" s="30">
        <v>0.62529999999999997</v>
      </c>
      <c r="BC430" s="25">
        <v>525.01</v>
      </c>
      <c r="BD430" s="30">
        <v>5.2699999999999997E-2</v>
      </c>
      <c r="BE430" s="25">
        <v>9958.7999999999993</v>
      </c>
      <c r="BF430" s="25">
        <v>2861.4</v>
      </c>
      <c r="BG430" s="30">
        <v>0.56730000000000003</v>
      </c>
      <c r="BH430" s="30">
        <v>0.59019999999999995</v>
      </c>
      <c r="BI430" s="30">
        <v>0.20380000000000001</v>
      </c>
      <c r="BJ430" s="30">
        <v>0.15049999999999999</v>
      </c>
      <c r="BK430" s="30">
        <v>4.3400000000000001E-2</v>
      </c>
      <c r="BL430" s="30">
        <v>1.21E-2</v>
      </c>
    </row>
    <row r="431" spans="1:64" ht="15" x14ac:dyDescent="0.25">
      <c r="A431" s="28" t="s">
        <v>694</v>
      </c>
      <c r="B431" s="28">
        <v>45781</v>
      </c>
      <c r="C431" s="28">
        <v>34</v>
      </c>
      <c r="D431" s="29">
        <v>17.059999999999999</v>
      </c>
      <c r="E431" s="29">
        <v>579.95000000000005</v>
      </c>
      <c r="F431" s="29">
        <v>832</v>
      </c>
      <c r="G431" s="30">
        <v>0</v>
      </c>
      <c r="H431" s="30">
        <v>0</v>
      </c>
      <c r="I431" s="30">
        <v>0.21149999999999999</v>
      </c>
      <c r="J431" s="30">
        <v>0</v>
      </c>
      <c r="K431" s="30">
        <v>9.4999999999999998E-3</v>
      </c>
      <c r="L431" s="30">
        <v>0.67169999999999996</v>
      </c>
      <c r="M431" s="30">
        <v>0.10730000000000001</v>
      </c>
      <c r="N431" s="30">
        <v>0.71879999999999999</v>
      </c>
      <c r="O431" s="30">
        <v>0</v>
      </c>
      <c r="P431" s="30">
        <v>0.1542</v>
      </c>
      <c r="Q431" s="29">
        <v>33.299999999999997</v>
      </c>
      <c r="R431" s="25">
        <v>50505.919999999998</v>
      </c>
      <c r="S431" s="30">
        <v>0.21210000000000001</v>
      </c>
      <c r="T431" s="30">
        <v>0.2273</v>
      </c>
      <c r="U431" s="30">
        <v>0.56059999999999999</v>
      </c>
      <c r="V431" s="26">
        <v>20.239999999999998</v>
      </c>
      <c r="W431" s="29">
        <v>7</v>
      </c>
      <c r="X431" s="25">
        <v>47470.29</v>
      </c>
      <c r="Y431" s="26">
        <v>75.81</v>
      </c>
      <c r="Z431" s="25">
        <v>184512.06</v>
      </c>
      <c r="AA431" s="30">
        <v>0.38179999999999997</v>
      </c>
      <c r="AB431" s="30">
        <v>0.57110000000000005</v>
      </c>
      <c r="AC431" s="30">
        <v>4.4699999999999997E-2</v>
      </c>
      <c r="AD431" s="30">
        <v>2.5000000000000001E-3</v>
      </c>
      <c r="AE431" s="30">
        <v>0.61839999999999995</v>
      </c>
      <c r="AF431" s="25">
        <v>184.51</v>
      </c>
      <c r="AG431" s="25">
        <v>4998.47</v>
      </c>
      <c r="AH431" s="25">
        <v>330.38</v>
      </c>
      <c r="AI431" s="25">
        <v>125595.2</v>
      </c>
      <c r="AJ431" s="28">
        <v>323</v>
      </c>
      <c r="AK431" s="33">
        <v>25486</v>
      </c>
      <c r="AL431" s="33">
        <v>35925</v>
      </c>
      <c r="AM431" s="26">
        <v>41.35</v>
      </c>
      <c r="AN431" s="26">
        <v>25.76</v>
      </c>
      <c r="AO431" s="26">
        <v>26.8</v>
      </c>
      <c r="AP431" s="26">
        <v>6</v>
      </c>
      <c r="AQ431" s="25">
        <v>0</v>
      </c>
      <c r="AR431" s="27">
        <v>0.8528</v>
      </c>
      <c r="AS431" s="25">
        <v>1036.55</v>
      </c>
      <c r="AT431" s="25">
        <v>1829.88</v>
      </c>
      <c r="AU431" s="25">
        <v>5073.54</v>
      </c>
      <c r="AV431" s="25">
        <v>1088.54</v>
      </c>
      <c r="AW431" s="25">
        <v>116.72</v>
      </c>
      <c r="AX431" s="25">
        <v>9145.23</v>
      </c>
      <c r="AY431" s="25">
        <v>2810.15</v>
      </c>
      <c r="AZ431" s="30">
        <v>0.3029</v>
      </c>
      <c r="BA431" s="25">
        <v>5583.69</v>
      </c>
      <c r="BB431" s="30">
        <v>0.6018</v>
      </c>
      <c r="BC431" s="25">
        <v>884.24</v>
      </c>
      <c r="BD431" s="30">
        <v>9.5299999999999996E-2</v>
      </c>
      <c r="BE431" s="25">
        <v>9278.08</v>
      </c>
      <c r="BF431" s="25">
        <v>4862.0200000000004</v>
      </c>
      <c r="BG431" s="30">
        <v>1.8844000000000001</v>
      </c>
      <c r="BH431" s="30">
        <v>0.54869999999999997</v>
      </c>
      <c r="BI431" s="30">
        <v>0.22339999999999999</v>
      </c>
      <c r="BJ431" s="30">
        <v>0.17749999999999999</v>
      </c>
      <c r="BK431" s="30">
        <v>3.15E-2</v>
      </c>
      <c r="BL431" s="30">
        <v>1.89E-2</v>
      </c>
    </row>
    <row r="432" spans="1:64" ht="15" x14ac:dyDescent="0.25">
      <c r="A432" s="28" t="s">
        <v>695</v>
      </c>
      <c r="B432" s="28">
        <v>47902</v>
      </c>
      <c r="C432" s="28">
        <v>24</v>
      </c>
      <c r="D432" s="29">
        <v>78.14</v>
      </c>
      <c r="E432" s="29">
        <v>1875.39</v>
      </c>
      <c r="F432" s="29">
        <v>1850</v>
      </c>
      <c r="G432" s="30">
        <v>8.0999999999999996E-3</v>
      </c>
      <c r="H432" s="30">
        <v>0</v>
      </c>
      <c r="I432" s="30">
        <v>5.8999999999999999E-3</v>
      </c>
      <c r="J432" s="30">
        <v>5.0000000000000001E-4</v>
      </c>
      <c r="K432" s="30">
        <v>4.9200000000000001E-2</v>
      </c>
      <c r="L432" s="30">
        <v>0.90280000000000005</v>
      </c>
      <c r="M432" s="30">
        <v>3.3500000000000002E-2</v>
      </c>
      <c r="N432" s="30">
        <v>0.25419999999999998</v>
      </c>
      <c r="O432" s="30">
        <v>2.92E-2</v>
      </c>
      <c r="P432" s="30">
        <v>9.69E-2</v>
      </c>
      <c r="Q432" s="29">
        <v>103</v>
      </c>
      <c r="R432" s="25">
        <v>57353.73</v>
      </c>
      <c r="S432" s="30">
        <v>0.36890000000000001</v>
      </c>
      <c r="T432" s="30">
        <v>9.8400000000000001E-2</v>
      </c>
      <c r="U432" s="30">
        <v>0.53280000000000005</v>
      </c>
      <c r="V432" s="26">
        <v>16.36</v>
      </c>
      <c r="W432" s="29">
        <v>17</v>
      </c>
      <c r="X432" s="25">
        <v>93768.35</v>
      </c>
      <c r="Y432" s="26">
        <v>109.57</v>
      </c>
      <c r="Z432" s="25">
        <v>261138.47</v>
      </c>
      <c r="AA432" s="30">
        <v>0.3962</v>
      </c>
      <c r="AB432" s="30">
        <v>0.21110000000000001</v>
      </c>
      <c r="AC432" s="30">
        <v>0.39219999999999999</v>
      </c>
      <c r="AD432" s="30">
        <v>5.0000000000000001E-4</v>
      </c>
      <c r="AE432" s="30">
        <v>0.60419999999999996</v>
      </c>
      <c r="AF432" s="25">
        <v>261.14</v>
      </c>
      <c r="AG432" s="25">
        <v>8708.48</v>
      </c>
      <c r="AH432" s="25">
        <v>291.02999999999997</v>
      </c>
      <c r="AI432" s="25">
        <v>252862.66</v>
      </c>
      <c r="AJ432" s="28">
        <v>584</v>
      </c>
      <c r="AK432" s="33">
        <v>36047</v>
      </c>
      <c r="AL432" s="33">
        <v>51237</v>
      </c>
      <c r="AM432" s="26">
        <v>45.7</v>
      </c>
      <c r="AN432" s="26">
        <v>22.99</v>
      </c>
      <c r="AO432" s="26">
        <v>29.82</v>
      </c>
      <c r="AP432" s="26">
        <v>4.2</v>
      </c>
      <c r="AQ432" s="25">
        <v>0</v>
      </c>
      <c r="AR432" s="27">
        <v>0.7571</v>
      </c>
      <c r="AS432" s="25">
        <v>1266.6300000000001</v>
      </c>
      <c r="AT432" s="25">
        <v>3151.73</v>
      </c>
      <c r="AU432" s="25">
        <v>6750.45</v>
      </c>
      <c r="AV432" s="25">
        <v>1952.87</v>
      </c>
      <c r="AW432" s="25">
        <v>227.28</v>
      </c>
      <c r="AX432" s="25">
        <v>13348.96</v>
      </c>
      <c r="AY432" s="25">
        <v>6489.72</v>
      </c>
      <c r="AZ432" s="30">
        <v>0.4284</v>
      </c>
      <c r="BA432" s="25">
        <v>8064.59</v>
      </c>
      <c r="BB432" s="30">
        <v>0.5323</v>
      </c>
      <c r="BC432" s="25">
        <v>595.54</v>
      </c>
      <c r="BD432" s="30">
        <v>3.9300000000000002E-2</v>
      </c>
      <c r="BE432" s="25">
        <v>15149.85</v>
      </c>
      <c r="BF432" s="25">
        <v>365.75</v>
      </c>
      <c r="BG432" s="30">
        <v>0.1134</v>
      </c>
      <c r="BH432" s="30">
        <v>0.54800000000000004</v>
      </c>
      <c r="BI432" s="30">
        <v>0.2248</v>
      </c>
      <c r="BJ432" s="30">
        <v>0.16039999999999999</v>
      </c>
      <c r="BK432" s="30">
        <v>5.0099999999999999E-2</v>
      </c>
      <c r="BL432" s="30">
        <v>1.67E-2</v>
      </c>
    </row>
    <row r="433" spans="1:64" ht="15" x14ac:dyDescent="0.25">
      <c r="A433" s="28" t="s">
        <v>696</v>
      </c>
      <c r="B433" s="28">
        <v>49924</v>
      </c>
      <c r="C433" s="28">
        <v>24</v>
      </c>
      <c r="D433" s="29">
        <v>193.48</v>
      </c>
      <c r="E433" s="29">
        <v>4643.45</v>
      </c>
      <c r="F433" s="29">
        <v>4809</v>
      </c>
      <c r="G433" s="30">
        <v>6.3E-3</v>
      </c>
      <c r="H433" s="30">
        <v>2.0000000000000001E-4</v>
      </c>
      <c r="I433" s="30">
        <v>3.2300000000000002E-2</v>
      </c>
      <c r="J433" s="30">
        <v>1.1000000000000001E-3</v>
      </c>
      <c r="K433" s="30">
        <v>1.8499999999999999E-2</v>
      </c>
      <c r="L433" s="30">
        <v>0.89659999999999995</v>
      </c>
      <c r="M433" s="30">
        <v>4.4999999999999998E-2</v>
      </c>
      <c r="N433" s="30">
        <v>0.376</v>
      </c>
      <c r="O433" s="30">
        <v>7.1000000000000004E-3</v>
      </c>
      <c r="P433" s="30">
        <v>0.1181</v>
      </c>
      <c r="Q433" s="29">
        <v>185.16</v>
      </c>
      <c r="R433" s="25">
        <v>56432.4</v>
      </c>
      <c r="S433" s="30">
        <v>0.19189999999999999</v>
      </c>
      <c r="T433" s="30">
        <v>0.20880000000000001</v>
      </c>
      <c r="U433" s="30">
        <v>0.59930000000000005</v>
      </c>
      <c r="V433" s="26">
        <v>20.18</v>
      </c>
      <c r="W433" s="29">
        <v>26.62</v>
      </c>
      <c r="X433" s="25">
        <v>89725.47</v>
      </c>
      <c r="Y433" s="26">
        <v>174.43</v>
      </c>
      <c r="Z433" s="25">
        <v>128354.87</v>
      </c>
      <c r="AA433" s="30">
        <v>0.74760000000000004</v>
      </c>
      <c r="AB433" s="30">
        <v>0.21240000000000001</v>
      </c>
      <c r="AC433" s="30">
        <v>3.9300000000000002E-2</v>
      </c>
      <c r="AD433" s="30">
        <v>8.0000000000000004E-4</v>
      </c>
      <c r="AE433" s="30">
        <v>0.2525</v>
      </c>
      <c r="AF433" s="25">
        <v>128.35</v>
      </c>
      <c r="AG433" s="25">
        <v>4423.6400000000003</v>
      </c>
      <c r="AH433" s="25">
        <v>574.07000000000005</v>
      </c>
      <c r="AI433" s="25">
        <v>144155.32</v>
      </c>
      <c r="AJ433" s="28">
        <v>396</v>
      </c>
      <c r="AK433" s="33">
        <v>31083</v>
      </c>
      <c r="AL433" s="33">
        <v>44285</v>
      </c>
      <c r="AM433" s="26">
        <v>46.9</v>
      </c>
      <c r="AN433" s="26">
        <v>33.39</v>
      </c>
      <c r="AO433" s="26">
        <v>35.9</v>
      </c>
      <c r="AP433" s="26">
        <v>4.7</v>
      </c>
      <c r="AQ433" s="25">
        <v>0</v>
      </c>
      <c r="AR433" s="27">
        <v>0.92330000000000001</v>
      </c>
      <c r="AS433" s="25">
        <v>1050.3599999999999</v>
      </c>
      <c r="AT433" s="25">
        <v>1699.85</v>
      </c>
      <c r="AU433" s="25">
        <v>5630.13</v>
      </c>
      <c r="AV433" s="25">
        <v>1227.71</v>
      </c>
      <c r="AW433" s="25">
        <v>95.03</v>
      </c>
      <c r="AX433" s="25">
        <v>9703.08</v>
      </c>
      <c r="AY433" s="25">
        <v>3936.2</v>
      </c>
      <c r="AZ433" s="30">
        <v>0.438</v>
      </c>
      <c r="BA433" s="25">
        <v>4331.9399999999996</v>
      </c>
      <c r="BB433" s="30">
        <v>0.48209999999999997</v>
      </c>
      <c r="BC433" s="25">
        <v>718.02</v>
      </c>
      <c r="BD433" s="30">
        <v>7.9899999999999999E-2</v>
      </c>
      <c r="BE433" s="25">
        <v>8986.16</v>
      </c>
      <c r="BF433" s="25">
        <v>3333.1</v>
      </c>
      <c r="BG433" s="30">
        <v>0.91390000000000005</v>
      </c>
      <c r="BH433" s="30">
        <v>0.57079999999999997</v>
      </c>
      <c r="BI433" s="30">
        <v>0.30299999999999999</v>
      </c>
      <c r="BJ433" s="30">
        <v>8.2500000000000004E-2</v>
      </c>
      <c r="BK433" s="30">
        <v>3.0499999999999999E-2</v>
      </c>
      <c r="BL433" s="30">
        <v>1.3100000000000001E-2</v>
      </c>
    </row>
    <row r="434" spans="1:64" ht="15" x14ac:dyDescent="0.25">
      <c r="A434" s="28" t="s">
        <v>697</v>
      </c>
      <c r="B434" s="28">
        <v>45583</v>
      </c>
      <c r="C434" s="28">
        <v>28</v>
      </c>
      <c r="D434" s="29">
        <v>168.36</v>
      </c>
      <c r="E434" s="29">
        <v>4714.18</v>
      </c>
      <c r="F434" s="29">
        <v>4597</v>
      </c>
      <c r="G434" s="30">
        <v>3.3500000000000002E-2</v>
      </c>
      <c r="H434" s="30">
        <v>2.0000000000000001E-4</v>
      </c>
      <c r="I434" s="30">
        <v>1.67E-2</v>
      </c>
      <c r="J434" s="30">
        <v>8.9999999999999998E-4</v>
      </c>
      <c r="K434" s="30">
        <v>3.5099999999999999E-2</v>
      </c>
      <c r="L434" s="30">
        <v>0.87990000000000002</v>
      </c>
      <c r="M434" s="30">
        <v>3.3700000000000001E-2</v>
      </c>
      <c r="N434" s="30">
        <v>0.11990000000000001</v>
      </c>
      <c r="O434" s="30">
        <v>8.3000000000000001E-3</v>
      </c>
      <c r="P434" s="30">
        <v>8.5500000000000007E-2</v>
      </c>
      <c r="Q434" s="29">
        <v>237.82</v>
      </c>
      <c r="R434" s="25">
        <v>56865.95</v>
      </c>
      <c r="S434" s="30">
        <v>0.312</v>
      </c>
      <c r="T434" s="30">
        <v>0.1729</v>
      </c>
      <c r="U434" s="30">
        <v>0.51500000000000001</v>
      </c>
      <c r="V434" s="26">
        <v>16.149999999999999</v>
      </c>
      <c r="W434" s="29">
        <v>27.6</v>
      </c>
      <c r="X434" s="25">
        <v>75965.08</v>
      </c>
      <c r="Y434" s="26">
        <v>166.42</v>
      </c>
      <c r="Z434" s="25">
        <v>175512.5</v>
      </c>
      <c r="AA434" s="30">
        <v>0.78920000000000001</v>
      </c>
      <c r="AB434" s="30">
        <v>0.1976</v>
      </c>
      <c r="AC434" s="30">
        <v>1.26E-2</v>
      </c>
      <c r="AD434" s="30">
        <v>6.9999999999999999E-4</v>
      </c>
      <c r="AE434" s="30">
        <v>0.2109</v>
      </c>
      <c r="AF434" s="25">
        <v>175.51</v>
      </c>
      <c r="AG434" s="25">
        <v>5472.12</v>
      </c>
      <c r="AH434" s="25">
        <v>644.20000000000005</v>
      </c>
      <c r="AI434" s="25">
        <v>201303.48</v>
      </c>
      <c r="AJ434" s="28">
        <v>520</v>
      </c>
      <c r="AK434" s="33">
        <v>48431</v>
      </c>
      <c r="AL434" s="33">
        <v>75468</v>
      </c>
      <c r="AM434" s="26">
        <v>60.53</v>
      </c>
      <c r="AN434" s="26">
        <v>30.61</v>
      </c>
      <c r="AO434" s="26">
        <v>31.46</v>
      </c>
      <c r="AP434" s="26">
        <v>4.3</v>
      </c>
      <c r="AQ434" s="25">
        <v>1001.15</v>
      </c>
      <c r="AR434" s="27">
        <v>0.67479999999999996</v>
      </c>
      <c r="AS434" s="25">
        <v>455.13</v>
      </c>
      <c r="AT434" s="25">
        <v>1469.09</v>
      </c>
      <c r="AU434" s="25">
        <v>5724.39</v>
      </c>
      <c r="AV434" s="25">
        <v>849</v>
      </c>
      <c r="AW434" s="25">
        <v>91.65</v>
      </c>
      <c r="AX434" s="25">
        <v>8589.26</v>
      </c>
      <c r="AY434" s="25">
        <v>2613.11</v>
      </c>
      <c r="AZ434" s="30">
        <v>0.29659999999999997</v>
      </c>
      <c r="BA434" s="25">
        <v>5821.27</v>
      </c>
      <c r="BB434" s="30">
        <v>0.66080000000000005</v>
      </c>
      <c r="BC434" s="25">
        <v>374.94</v>
      </c>
      <c r="BD434" s="30">
        <v>4.2599999999999999E-2</v>
      </c>
      <c r="BE434" s="25">
        <v>8809.33</v>
      </c>
      <c r="BF434" s="25">
        <v>1358.69</v>
      </c>
      <c r="BG434" s="30">
        <v>0.17829999999999999</v>
      </c>
      <c r="BH434" s="30">
        <v>0.63690000000000002</v>
      </c>
      <c r="BI434" s="30">
        <v>0.21149999999999999</v>
      </c>
      <c r="BJ434" s="30">
        <v>0.1099</v>
      </c>
      <c r="BK434" s="30">
        <v>2.2499999999999999E-2</v>
      </c>
      <c r="BL434" s="30">
        <v>1.9199999999999998E-2</v>
      </c>
    </row>
    <row r="435" spans="1:64" ht="15" x14ac:dyDescent="0.25">
      <c r="A435" s="28" t="s">
        <v>698</v>
      </c>
      <c r="B435" s="28">
        <v>47076</v>
      </c>
      <c r="C435" s="28">
        <v>36</v>
      </c>
      <c r="D435" s="29">
        <v>11.25</v>
      </c>
      <c r="E435" s="29">
        <v>405</v>
      </c>
      <c r="F435" s="29">
        <v>498</v>
      </c>
      <c r="G435" s="30">
        <v>3.15E-2</v>
      </c>
      <c r="H435" s="30">
        <v>0</v>
      </c>
      <c r="I435" s="30">
        <v>1.21E-2</v>
      </c>
      <c r="J435" s="30">
        <v>0</v>
      </c>
      <c r="K435" s="30">
        <v>8.2900000000000001E-2</v>
      </c>
      <c r="L435" s="30">
        <v>0.82909999999999995</v>
      </c>
      <c r="M435" s="30">
        <v>4.4400000000000002E-2</v>
      </c>
      <c r="N435" s="30">
        <v>0.2329</v>
      </c>
      <c r="O435" s="30">
        <v>0</v>
      </c>
      <c r="P435" s="30">
        <v>7.1599999999999997E-2</v>
      </c>
      <c r="Q435" s="29">
        <v>28.4</v>
      </c>
      <c r="R435" s="25">
        <v>53956.58</v>
      </c>
      <c r="S435" s="30">
        <v>0.17860000000000001</v>
      </c>
      <c r="T435" s="30">
        <v>0.1429</v>
      </c>
      <c r="U435" s="30">
        <v>0.67859999999999998</v>
      </c>
      <c r="V435" s="26">
        <v>17.54</v>
      </c>
      <c r="W435" s="29">
        <v>5</v>
      </c>
      <c r="X435" s="25">
        <v>65100.4</v>
      </c>
      <c r="Y435" s="26">
        <v>79.39</v>
      </c>
      <c r="Z435" s="25">
        <v>108700.59</v>
      </c>
      <c r="AA435" s="30">
        <v>0.85609999999999997</v>
      </c>
      <c r="AB435" s="30">
        <v>8.4599999999999995E-2</v>
      </c>
      <c r="AC435" s="30">
        <v>5.74E-2</v>
      </c>
      <c r="AD435" s="30">
        <v>1.9E-3</v>
      </c>
      <c r="AE435" s="30">
        <v>0.1452</v>
      </c>
      <c r="AF435" s="25">
        <v>108.7</v>
      </c>
      <c r="AG435" s="25">
        <v>3071.92</v>
      </c>
      <c r="AH435" s="25">
        <v>507.85</v>
      </c>
      <c r="AI435" s="25">
        <v>82796.25</v>
      </c>
      <c r="AJ435" s="28">
        <v>81</v>
      </c>
      <c r="AK435" s="33">
        <v>32468</v>
      </c>
      <c r="AL435" s="33">
        <v>46000</v>
      </c>
      <c r="AM435" s="26">
        <v>50.24</v>
      </c>
      <c r="AN435" s="26">
        <v>26.66</v>
      </c>
      <c r="AO435" s="26">
        <v>29.02</v>
      </c>
      <c r="AP435" s="26">
        <v>5.5</v>
      </c>
      <c r="AQ435" s="25">
        <v>1010.32</v>
      </c>
      <c r="AR435" s="27">
        <v>1.2771999999999999</v>
      </c>
      <c r="AS435" s="25">
        <v>1419.94</v>
      </c>
      <c r="AT435" s="25">
        <v>1767.56</v>
      </c>
      <c r="AU435" s="25">
        <v>5384.6</v>
      </c>
      <c r="AV435" s="25">
        <v>927.02</v>
      </c>
      <c r="AW435" s="25">
        <v>69.34</v>
      </c>
      <c r="AX435" s="25">
        <v>9568.4500000000007</v>
      </c>
      <c r="AY435" s="25">
        <v>4181.67</v>
      </c>
      <c r="AZ435" s="30">
        <v>0.4582</v>
      </c>
      <c r="BA435" s="25">
        <v>4731.3500000000004</v>
      </c>
      <c r="BB435" s="30">
        <v>0.51839999999999997</v>
      </c>
      <c r="BC435" s="25">
        <v>213.55</v>
      </c>
      <c r="BD435" s="30">
        <v>2.3400000000000001E-2</v>
      </c>
      <c r="BE435" s="25">
        <v>9126.58</v>
      </c>
      <c r="BF435" s="25">
        <v>6121.54</v>
      </c>
      <c r="BG435" s="30">
        <v>2.0809000000000002</v>
      </c>
      <c r="BH435" s="30">
        <v>0.61160000000000003</v>
      </c>
      <c r="BI435" s="30">
        <v>0.18440000000000001</v>
      </c>
      <c r="BJ435" s="30">
        <v>0.11940000000000001</v>
      </c>
      <c r="BK435" s="30">
        <v>3.5299999999999998E-2</v>
      </c>
      <c r="BL435" s="30">
        <v>4.9200000000000001E-2</v>
      </c>
    </row>
    <row r="436" spans="1:64" ht="15" x14ac:dyDescent="0.25">
      <c r="A436" s="28" t="s">
        <v>699</v>
      </c>
      <c r="B436" s="28">
        <v>46896</v>
      </c>
      <c r="C436" s="28">
        <v>39</v>
      </c>
      <c r="D436" s="29">
        <v>278.37</v>
      </c>
      <c r="E436" s="29">
        <v>10856.46</v>
      </c>
      <c r="F436" s="29">
        <v>10326</v>
      </c>
      <c r="G436" s="30">
        <v>3.2500000000000001E-2</v>
      </c>
      <c r="H436" s="30">
        <v>2.0000000000000001E-4</v>
      </c>
      <c r="I436" s="30">
        <v>0.17879999999999999</v>
      </c>
      <c r="J436" s="30">
        <v>2.3E-3</v>
      </c>
      <c r="K436" s="30">
        <v>4.3499999999999997E-2</v>
      </c>
      <c r="L436" s="30">
        <v>0.66579999999999995</v>
      </c>
      <c r="M436" s="30">
        <v>7.6899999999999996E-2</v>
      </c>
      <c r="N436" s="30">
        <v>0.16619999999999999</v>
      </c>
      <c r="O436" s="30">
        <v>2.7099999999999999E-2</v>
      </c>
      <c r="P436" s="30">
        <v>0.10979999999999999</v>
      </c>
      <c r="Q436" s="29">
        <v>465.98</v>
      </c>
      <c r="R436" s="25">
        <v>64071.51</v>
      </c>
      <c r="S436" s="30">
        <v>0.18290000000000001</v>
      </c>
      <c r="T436" s="30">
        <v>0.26479999999999998</v>
      </c>
      <c r="U436" s="30">
        <v>0.55230000000000001</v>
      </c>
      <c r="V436" s="26">
        <v>19.13</v>
      </c>
      <c r="W436" s="29">
        <v>51</v>
      </c>
      <c r="X436" s="25">
        <v>72368.25</v>
      </c>
      <c r="Y436" s="26">
        <v>211</v>
      </c>
      <c r="Z436" s="25">
        <v>102799.82</v>
      </c>
      <c r="AA436" s="30">
        <v>0.83520000000000005</v>
      </c>
      <c r="AB436" s="30">
        <v>0.1515</v>
      </c>
      <c r="AC436" s="30">
        <v>1.29E-2</v>
      </c>
      <c r="AD436" s="30">
        <v>4.0000000000000002E-4</v>
      </c>
      <c r="AE436" s="30">
        <v>0.16489999999999999</v>
      </c>
      <c r="AF436" s="25">
        <v>102.8</v>
      </c>
      <c r="AG436" s="25">
        <v>3170.72</v>
      </c>
      <c r="AH436" s="25">
        <v>489.73</v>
      </c>
      <c r="AI436" s="25">
        <v>120310.75</v>
      </c>
      <c r="AJ436" s="28">
        <v>292</v>
      </c>
      <c r="AK436" s="33">
        <v>46375</v>
      </c>
      <c r="AL436" s="33">
        <v>64286</v>
      </c>
      <c r="AM436" s="26">
        <v>68.7</v>
      </c>
      <c r="AN436" s="26">
        <v>30.55</v>
      </c>
      <c r="AO436" s="26">
        <v>29.11</v>
      </c>
      <c r="AP436" s="26">
        <v>4.5</v>
      </c>
      <c r="AQ436" s="25">
        <v>1172.29</v>
      </c>
      <c r="AR436" s="27">
        <v>0.86960000000000004</v>
      </c>
      <c r="AS436" s="25">
        <v>1049.8699999999999</v>
      </c>
      <c r="AT436" s="25">
        <v>1884.95</v>
      </c>
      <c r="AU436" s="25">
        <v>5500.55</v>
      </c>
      <c r="AV436" s="25">
        <v>1014.97</v>
      </c>
      <c r="AW436" s="25">
        <v>414.26</v>
      </c>
      <c r="AX436" s="25">
        <v>9864.6</v>
      </c>
      <c r="AY436" s="25">
        <v>4286.51</v>
      </c>
      <c r="AZ436" s="30">
        <v>0.48499999999999999</v>
      </c>
      <c r="BA436" s="25">
        <v>4109.96</v>
      </c>
      <c r="BB436" s="30">
        <v>0.46500000000000002</v>
      </c>
      <c r="BC436" s="25">
        <v>442.44</v>
      </c>
      <c r="BD436" s="30">
        <v>5.0099999999999999E-2</v>
      </c>
      <c r="BE436" s="25">
        <v>8838.91</v>
      </c>
      <c r="BF436" s="25">
        <v>3874.79</v>
      </c>
      <c r="BG436" s="30">
        <v>0.97389999999999999</v>
      </c>
      <c r="BH436" s="30">
        <v>0.59189999999999998</v>
      </c>
      <c r="BI436" s="30">
        <v>0.23230000000000001</v>
      </c>
      <c r="BJ436" s="30">
        <v>0.13220000000000001</v>
      </c>
      <c r="BK436" s="30">
        <v>2.1100000000000001E-2</v>
      </c>
      <c r="BL436" s="30">
        <v>2.24E-2</v>
      </c>
    </row>
    <row r="437" spans="1:64" ht="15" x14ac:dyDescent="0.25">
      <c r="A437" s="28" t="s">
        <v>700</v>
      </c>
      <c r="B437" s="28">
        <v>47084</v>
      </c>
      <c r="C437" s="28">
        <v>74</v>
      </c>
      <c r="D437" s="29">
        <v>18.39</v>
      </c>
      <c r="E437" s="29">
        <v>1360.83</v>
      </c>
      <c r="F437" s="29">
        <v>1311</v>
      </c>
      <c r="G437" s="30">
        <v>6.4000000000000003E-3</v>
      </c>
      <c r="H437" s="30">
        <v>0</v>
      </c>
      <c r="I437" s="30">
        <v>8.0000000000000004E-4</v>
      </c>
      <c r="J437" s="30">
        <v>0</v>
      </c>
      <c r="K437" s="30">
        <v>4.0099999999999997E-2</v>
      </c>
      <c r="L437" s="30">
        <v>0.91149999999999998</v>
      </c>
      <c r="M437" s="30">
        <v>4.1200000000000001E-2</v>
      </c>
      <c r="N437" s="30">
        <v>0.37759999999999999</v>
      </c>
      <c r="O437" s="30">
        <v>0</v>
      </c>
      <c r="P437" s="30">
        <v>0.1469</v>
      </c>
      <c r="Q437" s="29">
        <v>67.13</v>
      </c>
      <c r="R437" s="25">
        <v>53149.36</v>
      </c>
      <c r="S437" s="30">
        <v>0.12590000000000001</v>
      </c>
      <c r="T437" s="30">
        <v>0.24479999999999999</v>
      </c>
      <c r="U437" s="30">
        <v>0.62939999999999996</v>
      </c>
      <c r="V437" s="26">
        <v>17.16</v>
      </c>
      <c r="W437" s="29">
        <v>13</v>
      </c>
      <c r="X437" s="25">
        <v>58714</v>
      </c>
      <c r="Y437" s="26">
        <v>102.29</v>
      </c>
      <c r="Z437" s="25">
        <v>111649.75</v>
      </c>
      <c r="AA437" s="30">
        <v>0.82240000000000002</v>
      </c>
      <c r="AB437" s="30">
        <v>0.1268</v>
      </c>
      <c r="AC437" s="30">
        <v>4.9000000000000002E-2</v>
      </c>
      <c r="AD437" s="30">
        <v>1.8E-3</v>
      </c>
      <c r="AE437" s="30">
        <v>0.17879999999999999</v>
      </c>
      <c r="AF437" s="25">
        <v>111.65</v>
      </c>
      <c r="AG437" s="25">
        <v>2726.55</v>
      </c>
      <c r="AH437" s="25">
        <v>428.3</v>
      </c>
      <c r="AI437" s="25">
        <v>123933.89</v>
      </c>
      <c r="AJ437" s="28">
        <v>311</v>
      </c>
      <c r="AK437" s="33">
        <v>30384</v>
      </c>
      <c r="AL437" s="33">
        <v>41908</v>
      </c>
      <c r="AM437" s="26">
        <v>48.4</v>
      </c>
      <c r="AN437" s="26">
        <v>22.07</v>
      </c>
      <c r="AO437" s="26">
        <v>30.04</v>
      </c>
      <c r="AP437" s="26">
        <v>4</v>
      </c>
      <c r="AQ437" s="25">
        <v>0</v>
      </c>
      <c r="AR437" s="27">
        <v>0.70309999999999995</v>
      </c>
      <c r="AS437" s="25">
        <v>1150.2</v>
      </c>
      <c r="AT437" s="25">
        <v>2175.37</v>
      </c>
      <c r="AU437" s="25">
        <v>5558.83</v>
      </c>
      <c r="AV437" s="25">
        <v>987</v>
      </c>
      <c r="AW437" s="25">
        <v>258.3</v>
      </c>
      <c r="AX437" s="25">
        <v>10129.709999999999</v>
      </c>
      <c r="AY437" s="25">
        <v>5307.19</v>
      </c>
      <c r="AZ437" s="30">
        <v>0.58360000000000001</v>
      </c>
      <c r="BA437" s="25">
        <v>3017.51</v>
      </c>
      <c r="BB437" s="30">
        <v>0.33179999999999998</v>
      </c>
      <c r="BC437" s="25">
        <v>769.71</v>
      </c>
      <c r="BD437" s="30">
        <v>8.4599999999999995E-2</v>
      </c>
      <c r="BE437" s="25">
        <v>9094.41</v>
      </c>
      <c r="BF437" s="25">
        <v>3627.14</v>
      </c>
      <c r="BG437" s="30">
        <v>1.3157000000000001</v>
      </c>
      <c r="BH437" s="30">
        <v>0.53559999999999997</v>
      </c>
      <c r="BI437" s="30">
        <v>0.19520000000000001</v>
      </c>
      <c r="BJ437" s="30">
        <v>0.21410000000000001</v>
      </c>
      <c r="BK437" s="30">
        <v>3.9600000000000003E-2</v>
      </c>
      <c r="BL437" s="30">
        <v>1.55E-2</v>
      </c>
    </row>
    <row r="438" spans="1:64" ht="15" x14ac:dyDescent="0.25">
      <c r="A438" s="28" t="s">
        <v>701</v>
      </c>
      <c r="B438" s="28">
        <v>44644</v>
      </c>
      <c r="C438" s="28">
        <v>53</v>
      </c>
      <c r="D438" s="29">
        <v>69.34</v>
      </c>
      <c r="E438" s="29">
        <v>3675.06</v>
      </c>
      <c r="F438" s="29">
        <v>3377</v>
      </c>
      <c r="G438" s="30">
        <v>8.8000000000000005E-3</v>
      </c>
      <c r="H438" s="30">
        <v>0</v>
      </c>
      <c r="I438" s="30">
        <v>2.9700000000000001E-2</v>
      </c>
      <c r="J438" s="30">
        <v>3.8E-3</v>
      </c>
      <c r="K438" s="30">
        <v>1.67E-2</v>
      </c>
      <c r="L438" s="30">
        <v>0.87309999999999999</v>
      </c>
      <c r="M438" s="30">
        <v>6.7900000000000002E-2</v>
      </c>
      <c r="N438" s="30">
        <v>0.53180000000000005</v>
      </c>
      <c r="O438" s="30">
        <v>0</v>
      </c>
      <c r="P438" s="30">
        <v>0.1426</v>
      </c>
      <c r="Q438" s="29">
        <v>144.6</v>
      </c>
      <c r="R438" s="25">
        <v>55761.11</v>
      </c>
      <c r="S438" s="30">
        <v>0.26090000000000002</v>
      </c>
      <c r="T438" s="30">
        <v>0.2029</v>
      </c>
      <c r="U438" s="30">
        <v>0.53620000000000001</v>
      </c>
      <c r="V438" s="26">
        <v>19.43</v>
      </c>
      <c r="W438" s="29">
        <v>24</v>
      </c>
      <c r="X438" s="25">
        <v>81209.919999999998</v>
      </c>
      <c r="Y438" s="26">
        <v>146.30000000000001</v>
      </c>
      <c r="Z438" s="25">
        <v>110495.43</v>
      </c>
      <c r="AA438" s="30">
        <v>0.72150000000000003</v>
      </c>
      <c r="AB438" s="30">
        <v>0.26569999999999999</v>
      </c>
      <c r="AC438" s="30">
        <v>1.21E-2</v>
      </c>
      <c r="AD438" s="30">
        <v>8.0000000000000004E-4</v>
      </c>
      <c r="AE438" s="30">
        <v>0.2787</v>
      </c>
      <c r="AF438" s="25">
        <v>110.5</v>
      </c>
      <c r="AG438" s="25">
        <v>3147.47</v>
      </c>
      <c r="AH438" s="25">
        <v>407.52</v>
      </c>
      <c r="AI438" s="25">
        <v>121544.61</v>
      </c>
      <c r="AJ438" s="28">
        <v>297</v>
      </c>
      <c r="AK438" s="33">
        <v>25584</v>
      </c>
      <c r="AL438" s="33">
        <v>37713</v>
      </c>
      <c r="AM438" s="26">
        <v>44.71</v>
      </c>
      <c r="AN438" s="26">
        <v>28.05</v>
      </c>
      <c r="AO438" s="26">
        <v>28.87</v>
      </c>
      <c r="AP438" s="26">
        <v>2.2999999999999998</v>
      </c>
      <c r="AQ438" s="25">
        <v>1278.94</v>
      </c>
      <c r="AR438" s="27">
        <v>1.6554</v>
      </c>
      <c r="AS438" s="25">
        <v>986.84</v>
      </c>
      <c r="AT438" s="25">
        <v>1724.95</v>
      </c>
      <c r="AU438" s="25">
        <v>6022.18</v>
      </c>
      <c r="AV438" s="25">
        <v>775.7</v>
      </c>
      <c r="AW438" s="25">
        <v>394.87</v>
      </c>
      <c r="AX438" s="25">
        <v>9904.5499999999993</v>
      </c>
      <c r="AY438" s="25">
        <v>4060.9</v>
      </c>
      <c r="AZ438" s="30">
        <v>0.43340000000000001</v>
      </c>
      <c r="BA438" s="25">
        <v>4133.54</v>
      </c>
      <c r="BB438" s="30">
        <v>0.44119999999999998</v>
      </c>
      <c r="BC438" s="25">
        <v>1175.1199999999999</v>
      </c>
      <c r="BD438" s="30">
        <v>0.12540000000000001</v>
      </c>
      <c r="BE438" s="25">
        <v>9369.56</v>
      </c>
      <c r="BF438" s="25">
        <v>2709.92</v>
      </c>
      <c r="BG438" s="30">
        <v>0.93630000000000002</v>
      </c>
      <c r="BH438" s="30">
        <v>0.56579999999999997</v>
      </c>
      <c r="BI438" s="30">
        <v>0.21179999999999999</v>
      </c>
      <c r="BJ438" s="30">
        <v>0.17549999999999999</v>
      </c>
      <c r="BK438" s="30">
        <v>3.8300000000000001E-2</v>
      </c>
      <c r="BL438" s="30">
        <v>8.6999999999999994E-3</v>
      </c>
    </row>
    <row r="439" spans="1:64" ht="15" x14ac:dyDescent="0.25">
      <c r="A439" s="28" t="s">
        <v>702</v>
      </c>
      <c r="B439" s="28">
        <v>49932</v>
      </c>
      <c r="C439" s="28">
        <v>29</v>
      </c>
      <c r="D439" s="29">
        <v>210.43</v>
      </c>
      <c r="E439" s="29">
        <v>6102.48</v>
      </c>
      <c r="F439" s="29">
        <v>5950</v>
      </c>
      <c r="G439" s="30">
        <v>8.0000000000000002E-3</v>
      </c>
      <c r="H439" s="30">
        <v>0</v>
      </c>
      <c r="I439" s="30">
        <v>0.12859999999999999</v>
      </c>
      <c r="J439" s="30">
        <v>1.1000000000000001E-3</v>
      </c>
      <c r="K439" s="30">
        <v>1.32E-2</v>
      </c>
      <c r="L439" s="30">
        <v>0.7964</v>
      </c>
      <c r="M439" s="30">
        <v>5.2699999999999997E-2</v>
      </c>
      <c r="N439" s="30">
        <v>0.42230000000000001</v>
      </c>
      <c r="O439" s="30">
        <v>6.7000000000000002E-3</v>
      </c>
      <c r="P439" s="30">
        <v>0.13</v>
      </c>
      <c r="Q439" s="29">
        <v>231.86</v>
      </c>
      <c r="R439" s="25">
        <v>53373.26</v>
      </c>
      <c r="S439" s="30">
        <v>0.22689999999999999</v>
      </c>
      <c r="T439" s="30">
        <v>0.20580000000000001</v>
      </c>
      <c r="U439" s="30">
        <v>0.56730000000000003</v>
      </c>
      <c r="V439" s="26">
        <v>20.53</v>
      </c>
      <c r="W439" s="29">
        <v>31</v>
      </c>
      <c r="X439" s="25">
        <v>75398.289999999994</v>
      </c>
      <c r="Y439" s="26">
        <v>196.85</v>
      </c>
      <c r="Z439" s="25">
        <v>159385.35999999999</v>
      </c>
      <c r="AA439" s="30">
        <v>0.80579999999999996</v>
      </c>
      <c r="AB439" s="30">
        <v>0.17019999999999999</v>
      </c>
      <c r="AC439" s="30">
        <v>2.3400000000000001E-2</v>
      </c>
      <c r="AD439" s="30">
        <v>5.9999999999999995E-4</v>
      </c>
      <c r="AE439" s="30">
        <v>0.19420000000000001</v>
      </c>
      <c r="AF439" s="25">
        <v>159.38999999999999</v>
      </c>
      <c r="AG439" s="25">
        <v>5112.8599999999997</v>
      </c>
      <c r="AH439" s="25">
        <v>750.22</v>
      </c>
      <c r="AI439" s="25">
        <v>165534.88</v>
      </c>
      <c r="AJ439" s="28">
        <v>467</v>
      </c>
      <c r="AK439" s="33">
        <v>30822</v>
      </c>
      <c r="AL439" s="33">
        <v>48409</v>
      </c>
      <c r="AM439" s="26">
        <v>59.5</v>
      </c>
      <c r="AN439" s="26">
        <v>30.47</v>
      </c>
      <c r="AO439" s="26">
        <v>35.799999999999997</v>
      </c>
      <c r="AP439" s="26">
        <v>5.8</v>
      </c>
      <c r="AQ439" s="25">
        <v>0</v>
      </c>
      <c r="AR439" s="27">
        <v>0.86080000000000001</v>
      </c>
      <c r="AS439" s="25">
        <v>849.73</v>
      </c>
      <c r="AT439" s="25">
        <v>1709.12</v>
      </c>
      <c r="AU439" s="25">
        <v>4997.62</v>
      </c>
      <c r="AV439" s="25">
        <v>869.67</v>
      </c>
      <c r="AW439" s="25">
        <v>353.11</v>
      </c>
      <c r="AX439" s="25">
        <v>8779.25</v>
      </c>
      <c r="AY439" s="25">
        <v>3273.39</v>
      </c>
      <c r="AZ439" s="30">
        <v>0.3695</v>
      </c>
      <c r="BA439" s="25">
        <v>4744.99</v>
      </c>
      <c r="BB439" s="30">
        <v>0.53559999999999997</v>
      </c>
      <c r="BC439" s="25">
        <v>841</v>
      </c>
      <c r="BD439" s="30">
        <v>9.4899999999999998E-2</v>
      </c>
      <c r="BE439" s="25">
        <v>8859.3700000000008</v>
      </c>
      <c r="BF439" s="25">
        <v>2483.0500000000002</v>
      </c>
      <c r="BG439" s="30">
        <v>0.48880000000000001</v>
      </c>
      <c r="BH439" s="30">
        <v>0.58840000000000003</v>
      </c>
      <c r="BI439" s="30">
        <v>0.2364</v>
      </c>
      <c r="BJ439" s="30">
        <v>0.1222</v>
      </c>
      <c r="BK439" s="30">
        <v>3.8699999999999998E-2</v>
      </c>
      <c r="BL439" s="30">
        <v>1.43E-2</v>
      </c>
    </row>
    <row r="440" spans="1:64" ht="15" x14ac:dyDescent="0.25">
      <c r="A440" s="28" t="s">
        <v>703</v>
      </c>
      <c r="B440" s="28">
        <v>48421</v>
      </c>
      <c r="C440" s="28">
        <v>35</v>
      </c>
      <c r="D440" s="29">
        <v>36.64</v>
      </c>
      <c r="E440" s="29">
        <v>1282.46</v>
      </c>
      <c r="F440" s="29">
        <v>1360</v>
      </c>
      <c r="G440" s="30">
        <v>1.2699999999999999E-2</v>
      </c>
      <c r="H440" s="30">
        <v>6.9999999999999999E-4</v>
      </c>
      <c r="I440" s="30">
        <v>8.8000000000000005E-3</v>
      </c>
      <c r="J440" s="30">
        <v>1.5E-3</v>
      </c>
      <c r="K440" s="30">
        <v>2.7E-2</v>
      </c>
      <c r="L440" s="30">
        <v>0.91949999999999998</v>
      </c>
      <c r="M440" s="30">
        <v>2.98E-2</v>
      </c>
      <c r="N440" s="30">
        <v>0.23599999999999999</v>
      </c>
      <c r="O440" s="30">
        <v>7.4000000000000003E-3</v>
      </c>
      <c r="P440" s="30">
        <v>8.8999999999999996E-2</v>
      </c>
      <c r="Q440" s="29">
        <v>68.5</v>
      </c>
      <c r="R440" s="25">
        <v>59513.33</v>
      </c>
      <c r="S440" s="30">
        <v>0.30709999999999998</v>
      </c>
      <c r="T440" s="30">
        <v>0.16539999999999999</v>
      </c>
      <c r="U440" s="30">
        <v>0.52759999999999996</v>
      </c>
      <c r="V440" s="26">
        <v>18.309999999999999</v>
      </c>
      <c r="W440" s="29">
        <v>20.5</v>
      </c>
      <c r="X440" s="25">
        <v>44778.93</v>
      </c>
      <c r="Y440" s="26">
        <v>61.48</v>
      </c>
      <c r="Z440" s="25">
        <v>141626.96</v>
      </c>
      <c r="AA440" s="30">
        <v>0.81589999999999996</v>
      </c>
      <c r="AB440" s="30">
        <v>0.13289999999999999</v>
      </c>
      <c r="AC440" s="30">
        <v>4.9799999999999997E-2</v>
      </c>
      <c r="AD440" s="30">
        <v>1.2999999999999999E-3</v>
      </c>
      <c r="AE440" s="30">
        <v>0.18490000000000001</v>
      </c>
      <c r="AF440" s="25">
        <v>141.63</v>
      </c>
      <c r="AG440" s="25">
        <v>3870.28</v>
      </c>
      <c r="AH440" s="25">
        <v>469.61</v>
      </c>
      <c r="AI440" s="25">
        <v>135430.19</v>
      </c>
      <c r="AJ440" s="28">
        <v>371</v>
      </c>
      <c r="AK440" s="33">
        <v>35300</v>
      </c>
      <c r="AL440" s="33">
        <v>56567</v>
      </c>
      <c r="AM440" s="26">
        <v>49.98</v>
      </c>
      <c r="AN440" s="26">
        <v>25.39</v>
      </c>
      <c r="AO440" s="26">
        <v>30.5</v>
      </c>
      <c r="AP440" s="26">
        <v>6</v>
      </c>
      <c r="AQ440" s="25">
        <v>0</v>
      </c>
      <c r="AR440" s="27">
        <v>0.61429999999999996</v>
      </c>
      <c r="AS440" s="25">
        <v>1096.17</v>
      </c>
      <c r="AT440" s="25">
        <v>1497.61</v>
      </c>
      <c r="AU440" s="25">
        <v>4759.6499999999996</v>
      </c>
      <c r="AV440" s="25">
        <v>779.63</v>
      </c>
      <c r="AW440" s="25">
        <v>22.56</v>
      </c>
      <c r="AX440" s="25">
        <v>8155.61</v>
      </c>
      <c r="AY440" s="25">
        <v>3203.99</v>
      </c>
      <c r="AZ440" s="30">
        <v>0.38800000000000001</v>
      </c>
      <c r="BA440" s="25">
        <v>4331.41</v>
      </c>
      <c r="BB440" s="30">
        <v>0.52459999999999996</v>
      </c>
      <c r="BC440" s="25">
        <v>721.92</v>
      </c>
      <c r="BD440" s="30">
        <v>8.7400000000000005E-2</v>
      </c>
      <c r="BE440" s="25">
        <v>8257.32</v>
      </c>
      <c r="BF440" s="25">
        <v>3175.16</v>
      </c>
      <c r="BG440" s="30">
        <v>0.6079</v>
      </c>
      <c r="BH440" s="30">
        <v>0.52529999999999999</v>
      </c>
      <c r="BI440" s="30">
        <v>0.20300000000000001</v>
      </c>
      <c r="BJ440" s="30">
        <v>0.23300000000000001</v>
      </c>
      <c r="BK440" s="30">
        <v>2.29E-2</v>
      </c>
      <c r="BL440" s="30">
        <v>1.5800000000000002E-2</v>
      </c>
    </row>
    <row r="441" spans="1:64" ht="15" x14ac:dyDescent="0.25">
      <c r="A441" s="28" t="s">
        <v>704</v>
      </c>
      <c r="B441" s="28">
        <v>49460</v>
      </c>
      <c r="C441" s="28">
        <v>66</v>
      </c>
      <c r="D441" s="29">
        <v>13.44</v>
      </c>
      <c r="E441" s="29">
        <v>887.14</v>
      </c>
      <c r="F441" s="29">
        <v>878</v>
      </c>
      <c r="G441" s="30">
        <v>2.3E-3</v>
      </c>
      <c r="H441" s="30">
        <v>0</v>
      </c>
      <c r="I441" s="30">
        <v>3.8E-3</v>
      </c>
      <c r="J441" s="30">
        <v>0</v>
      </c>
      <c r="K441" s="30">
        <v>4.07E-2</v>
      </c>
      <c r="L441" s="30">
        <v>0.9486</v>
      </c>
      <c r="M441" s="30">
        <v>4.5999999999999999E-3</v>
      </c>
      <c r="N441" s="30">
        <v>0.56899999999999995</v>
      </c>
      <c r="O441" s="30">
        <v>1.37E-2</v>
      </c>
      <c r="P441" s="30">
        <v>0.1331</v>
      </c>
      <c r="Q441" s="29">
        <v>39.46</v>
      </c>
      <c r="R441" s="25">
        <v>47151.26</v>
      </c>
      <c r="S441" s="30">
        <v>0.2051</v>
      </c>
      <c r="T441" s="30">
        <v>0.16669999999999999</v>
      </c>
      <c r="U441" s="30">
        <v>0.62819999999999998</v>
      </c>
      <c r="V441" s="26">
        <v>17.559999999999999</v>
      </c>
      <c r="W441" s="29">
        <v>7.2</v>
      </c>
      <c r="X441" s="25">
        <v>60611.360000000001</v>
      </c>
      <c r="Y441" s="26">
        <v>117.72</v>
      </c>
      <c r="Z441" s="25">
        <v>82696.539999999994</v>
      </c>
      <c r="AA441" s="30">
        <v>0.90849999999999997</v>
      </c>
      <c r="AB441" s="30">
        <v>5.5800000000000002E-2</v>
      </c>
      <c r="AC441" s="30">
        <v>3.4000000000000002E-2</v>
      </c>
      <c r="AD441" s="30">
        <v>1.6999999999999999E-3</v>
      </c>
      <c r="AE441" s="30">
        <v>9.3100000000000002E-2</v>
      </c>
      <c r="AF441" s="25">
        <v>82.7</v>
      </c>
      <c r="AG441" s="25">
        <v>2230.88</v>
      </c>
      <c r="AH441" s="25">
        <v>323.13</v>
      </c>
      <c r="AI441" s="25">
        <v>77377.899999999994</v>
      </c>
      <c r="AJ441" s="28">
        <v>64</v>
      </c>
      <c r="AK441" s="33">
        <v>25535</v>
      </c>
      <c r="AL441" s="33">
        <v>34226</v>
      </c>
      <c r="AM441" s="26">
        <v>34</v>
      </c>
      <c r="AN441" s="26">
        <v>26.62</v>
      </c>
      <c r="AO441" s="26">
        <v>28.36</v>
      </c>
      <c r="AP441" s="26">
        <v>4.4000000000000004</v>
      </c>
      <c r="AQ441" s="25">
        <v>793.85</v>
      </c>
      <c r="AR441" s="27">
        <v>1.7678</v>
      </c>
      <c r="AS441" s="25">
        <v>1179.45</v>
      </c>
      <c r="AT441" s="25">
        <v>2167.38</v>
      </c>
      <c r="AU441" s="25">
        <v>5068.96</v>
      </c>
      <c r="AV441" s="25">
        <v>1001.33</v>
      </c>
      <c r="AW441" s="25">
        <v>422.87</v>
      </c>
      <c r="AX441" s="25">
        <v>9839.99</v>
      </c>
      <c r="AY441" s="25">
        <v>5645.09</v>
      </c>
      <c r="AZ441" s="30">
        <v>0.58420000000000005</v>
      </c>
      <c r="BA441" s="25">
        <v>2957.1</v>
      </c>
      <c r="BB441" s="30">
        <v>0.30599999999999999</v>
      </c>
      <c r="BC441" s="25">
        <v>1060.6099999999999</v>
      </c>
      <c r="BD441" s="30">
        <v>0.10979999999999999</v>
      </c>
      <c r="BE441" s="25">
        <v>9662.7999999999993</v>
      </c>
      <c r="BF441" s="25">
        <v>5594.27</v>
      </c>
      <c r="BG441" s="30">
        <v>2.8572000000000002</v>
      </c>
      <c r="BH441" s="30">
        <v>0.5262</v>
      </c>
      <c r="BI441" s="30">
        <v>0.2155</v>
      </c>
      <c r="BJ441" s="30">
        <v>0.2145</v>
      </c>
      <c r="BK441" s="30">
        <v>2.9100000000000001E-2</v>
      </c>
      <c r="BL441" s="30">
        <v>1.47E-2</v>
      </c>
    </row>
    <row r="442" spans="1:64" ht="15" x14ac:dyDescent="0.25">
      <c r="A442" s="28" t="s">
        <v>705</v>
      </c>
      <c r="B442" s="28">
        <v>48348</v>
      </c>
      <c r="C442" s="28">
        <v>18</v>
      </c>
      <c r="D442" s="29">
        <v>129.1</v>
      </c>
      <c r="E442" s="29">
        <v>2323.87</v>
      </c>
      <c r="F442" s="29">
        <v>2293</v>
      </c>
      <c r="G442" s="30">
        <v>9.7000000000000003E-3</v>
      </c>
      <c r="H442" s="30">
        <v>0</v>
      </c>
      <c r="I442" s="30">
        <v>5.7999999999999996E-3</v>
      </c>
      <c r="J442" s="30">
        <v>1.8E-3</v>
      </c>
      <c r="K442" s="30">
        <v>1.5599999999999999E-2</v>
      </c>
      <c r="L442" s="30">
        <v>0.94650000000000001</v>
      </c>
      <c r="M442" s="30">
        <v>2.06E-2</v>
      </c>
      <c r="N442" s="30">
        <v>7.85E-2</v>
      </c>
      <c r="O442" s="30">
        <v>4.4000000000000003E-3</v>
      </c>
      <c r="P442" s="30">
        <v>7.9799999999999996E-2</v>
      </c>
      <c r="Q442" s="29">
        <v>100.91</v>
      </c>
      <c r="R442" s="25">
        <v>58591.1</v>
      </c>
      <c r="S442" s="30">
        <v>0.19400000000000001</v>
      </c>
      <c r="T442" s="30">
        <v>0.21640000000000001</v>
      </c>
      <c r="U442" s="30">
        <v>0.58960000000000001</v>
      </c>
      <c r="V442" s="26">
        <v>21.02</v>
      </c>
      <c r="W442" s="29">
        <v>14.21</v>
      </c>
      <c r="X442" s="25">
        <v>68625.58</v>
      </c>
      <c r="Y442" s="26">
        <v>161.63999999999999</v>
      </c>
      <c r="Z442" s="25">
        <v>164977.89000000001</v>
      </c>
      <c r="AA442" s="30">
        <v>0.81930000000000003</v>
      </c>
      <c r="AB442" s="30">
        <v>0.15140000000000001</v>
      </c>
      <c r="AC442" s="30">
        <v>2.8500000000000001E-2</v>
      </c>
      <c r="AD442" s="30">
        <v>6.9999999999999999E-4</v>
      </c>
      <c r="AE442" s="30">
        <v>0.1807</v>
      </c>
      <c r="AF442" s="25">
        <v>164.98</v>
      </c>
      <c r="AG442" s="25">
        <v>5816.42</v>
      </c>
      <c r="AH442" s="25">
        <v>767.24</v>
      </c>
      <c r="AI442" s="25">
        <v>170700.46</v>
      </c>
      <c r="AJ442" s="28">
        <v>475</v>
      </c>
      <c r="AK442" s="33">
        <v>37613</v>
      </c>
      <c r="AL442" s="33">
        <v>64310</v>
      </c>
      <c r="AM442" s="26">
        <v>47.6</v>
      </c>
      <c r="AN442" s="26">
        <v>34.82</v>
      </c>
      <c r="AO442" s="26">
        <v>35.21</v>
      </c>
      <c r="AP442" s="26">
        <v>4.5999999999999996</v>
      </c>
      <c r="AQ442" s="25">
        <v>0</v>
      </c>
      <c r="AR442" s="27">
        <v>0.75390000000000001</v>
      </c>
      <c r="AS442" s="25">
        <v>922.68</v>
      </c>
      <c r="AT442" s="25">
        <v>1778.45</v>
      </c>
      <c r="AU442" s="25">
        <v>5448.07</v>
      </c>
      <c r="AV442" s="25">
        <v>1040.32</v>
      </c>
      <c r="AW442" s="25">
        <v>134.24</v>
      </c>
      <c r="AX442" s="25">
        <v>9323.76</v>
      </c>
      <c r="AY442" s="25">
        <v>3182.08</v>
      </c>
      <c r="AZ442" s="30">
        <v>0.3866</v>
      </c>
      <c r="BA442" s="25">
        <v>4572.5</v>
      </c>
      <c r="BB442" s="30">
        <v>0.55549999999999999</v>
      </c>
      <c r="BC442" s="25">
        <v>476.67</v>
      </c>
      <c r="BD442" s="30">
        <v>5.79E-2</v>
      </c>
      <c r="BE442" s="25">
        <v>8231.26</v>
      </c>
      <c r="BF442" s="25">
        <v>1909.31</v>
      </c>
      <c r="BG442" s="30">
        <v>0.27860000000000001</v>
      </c>
      <c r="BH442" s="30">
        <v>0.59060000000000001</v>
      </c>
      <c r="BI442" s="30">
        <v>0.217</v>
      </c>
      <c r="BJ442" s="30">
        <v>0.109</v>
      </c>
      <c r="BK442" s="30">
        <v>3.0200000000000001E-2</v>
      </c>
      <c r="BL442" s="30">
        <v>5.3199999999999997E-2</v>
      </c>
    </row>
    <row r="443" spans="1:64" ht="15" x14ac:dyDescent="0.25">
      <c r="A443" s="28" t="s">
        <v>706</v>
      </c>
      <c r="B443" s="28">
        <v>44651</v>
      </c>
      <c r="C443" s="28">
        <v>48</v>
      </c>
      <c r="D443" s="29">
        <v>37.270000000000003</v>
      </c>
      <c r="E443" s="29">
        <v>1788.73</v>
      </c>
      <c r="F443" s="29">
        <v>1818</v>
      </c>
      <c r="G443" s="30">
        <v>4.3E-3</v>
      </c>
      <c r="H443" s="30">
        <v>0</v>
      </c>
      <c r="I443" s="30">
        <v>2.01E-2</v>
      </c>
      <c r="J443" s="30">
        <v>2E-3</v>
      </c>
      <c r="K443" s="30">
        <v>5.9499999999999997E-2</v>
      </c>
      <c r="L443" s="30">
        <v>0.84250000000000003</v>
      </c>
      <c r="M443" s="30">
        <v>7.1599999999999997E-2</v>
      </c>
      <c r="N443" s="30">
        <v>0.45319999999999999</v>
      </c>
      <c r="O443" s="30">
        <v>0</v>
      </c>
      <c r="P443" s="30">
        <v>0.16789999999999999</v>
      </c>
      <c r="Q443" s="29">
        <v>88</v>
      </c>
      <c r="R443" s="25">
        <v>56342.19</v>
      </c>
      <c r="S443" s="30">
        <v>0.60940000000000005</v>
      </c>
      <c r="T443" s="30">
        <v>0.1484</v>
      </c>
      <c r="U443" s="30">
        <v>0.2422</v>
      </c>
      <c r="V443" s="26">
        <v>14.93</v>
      </c>
      <c r="W443" s="29">
        <v>11</v>
      </c>
      <c r="X443" s="25">
        <v>74933.55</v>
      </c>
      <c r="Y443" s="26">
        <v>154.88</v>
      </c>
      <c r="Z443" s="25">
        <v>340251.3</v>
      </c>
      <c r="AA443" s="30">
        <v>0.80900000000000005</v>
      </c>
      <c r="AB443" s="30">
        <v>0.16389999999999999</v>
      </c>
      <c r="AC443" s="30">
        <v>2.64E-2</v>
      </c>
      <c r="AD443" s="30">
        <v>6.9999999999999999E-4</v>
      </c>
      <c r="AE443" s="30">
        <v>0.19120000000000001</v>
      </c>
      <c r="AF443" s="25">
        <v>340.25</v>
      </c>
      <c r="AG443" s="25">
        <v>8988.2900000000009</v>
      </c>
      <c r="AH443" s="25">
        <v>1033.25</v>
      </c>
      <c r="AI443" s="25">
        <v>348634.14</v>
      </c>
      <c r="AJ443" s="28">
        <v>600</v>
      </c>
      <c r="AK443" s="33">
        <v>26353</v>
      </c>
      <c r="AL443" s="33">
        <v>45055</v>
      </c>
      <c r="AM443" s="26">
        <v>60.07</v>
      </c>
      <c r="AN443" s="26">
        <v>25.33</v>
      </c>
      <c r="AO443" s="26">
        <v>26.22</v>
      </c>
      <c r="AP443" s="26">
        <v>2.8</v>
      </c>
      <c r="AQ443" s="25">
        <v>0</v>
      </c>
      <c r="AR443" s="27">
        <v>2.0084</v>
      </c>
      <c r="AS443" s="25">
        <v>1171.68</v>
      </c>
      <c r="AT443" s="25">
        <v>2236.12</v>
      </c>
      <c r="AU443" s="25">
        <v>6288.26</v>
      </c>
      <c r="AV443" s="25">
        <v>1433.03</v>
      </c>
      <c r="AW443" s="25">
        <v>152.85</v>
      </c>
      <c r="AX443" s="25">
        <v>11281.94</v>
      </c>
      <c r="AY443" s="25">
        <v>3503.76</v>
      </c>
      <c r="AZ443" s="30">
        <v>0.29310000000000003</v>
      </c>
      <c r="BA443" s="25">
        <v>7667.71</v>
      </c>
      <c r="BB443" s="30">
        <v>0.64149999999999996</v>
      </c>
      <c r="BC443" s="25">
        <v>781.72</v>
      </c>
      <c r="BD443" s="30">
        <v>6.54E-2</v>
      </c>
      <c r="BE443" s="25">
        <v>11953.19</v>
      </c>
      <c r="BF443" s="25">
        <v>1367.28</v>
      </c>
      <c r="BG443" s="30">
        <v>0.28839999999999999</v>
      </c>
      <c r="BH443" s="30">
        <v>0.59250000000000003</v>
      </c>
      <c r="BI443" s="30">
        <v>0.18720000000000001</v>
      </c>
      <c r="BJ443" s="30">
        <v>0.16120000000000001</v>
      </c>
      <c r="BK443" s="30">
        <v>3.61E-2</v>
      </c>
      <c r="BL443" s="30">
        <v>2.3E-2</v>
      </c>
    </row>
    <row r="444" spans="1:64" ht="15" x14ac:dyDescent="0.25">
      <c r="A444" s="28" t="s">
        <v>707</v>
      </c>
      <c r="B444" s="28">
        <v>44669</v>
      </c>
      <c r="C444" s="28">
        <v>16</v>
      </c>
      <c r="D444" s="29">
        <v>188.91</v>
      </c>
      <c r="E444" s="29">
        <v>3022.48</v>
      </c>
      <c r="F444" s="29">
        <v>1987</v>
      </c>
      <c r="G444" s="30">
        <v>3.3E-3</v>
      </c>
      <c r="H444" s="30">
        <v>5.0000000000000001E-4</v>
      </c>
      <c r="I444" s="30">
        <v>6.9199999999999998E-2</v>
      </c>
      <c r="J444" s="30">
        <v>0</v>
      </c>
      <c r="K444" s="30">
        <v>1.72E-2</v>
      </c>
      <c r="L444" s="30">
        <v>0.83399999999999996</v>
      </c>
      <c r="M444" s="30">
        <v>7.5800000000000006E-2</v>
      </c>
      <c r="N444" s="30">
        <v>0.74119999999999997</v>
      </c>
      <c r="O444" s="30">
        <v>0</v>
      </c>
      <c r="P444" s="30">
        <v>0.186</v>
      </c>
      <c r="Q444" s="29">
        <v>91.35</v>
      </c>
      <c r="R444" s="25">
        <v>50615.12</v>
      </c>
      <c r="S444" s="30">
        <v>0.15129999999999999</v>
      </c>
      <c r="T444" s="30">
        <v>0.15790000000000001</v>
      </c>
      <c r="U444" s="30">
        <v>0.69079999999999997</v>
      </c>
      <c r="V444" s="26">
        <v>16.43</v>
      </c>
      <c r="W444" s="29">
        <v>14</v>
      </c>
      <c r="X444" s="25">
        <v>70525.36</v>
      </c>
      <c r="Y444" s="26">
        <v>211.64</v>
      </c>
      <c r="Z444" s="25">
        <v>77720.25</v>
      </c>
      <c r="AA444" s="30">
        <v>0.65920000000000001</v>
      </c>
      <c r="AB444" s="30">
        <v>0.28220000000000001</v>
      </c>
      <c r="AC444" s="30">
        <v>5.6800000000000003E-2</v>
      </c>
      <c r="AD444" s="30">
        <v>1.9E-3</v>
      </c>
      <c r="AE444" s="30">
        <v>0.34439999999999998</v>
      </c>
      <c r="AF444" s="25">
        <v>77.72</v>
      </c>
      <c r="AG444" s="25">
        <v>1784.35</v>
      </c>
      <c r="AH444" s="25">
        <v>267.89999999999998</v>
      </c>
      <c r="AI444" s="25">
        <v>73171.13</v>
      </c>
      <c r="AJ444" s="28">
        <v>57</v>
      </c>
      <c r="AK444" s="33">
        <v>21477</v>
      </c>
      <c r="AL444" s="33">
        <v>38868</v>
      </c>
      <c r="AM444" s="26">
        <v>37.9</v>
      </c>
      <c r="AN444" s="26">
        <v>22</v>
      </c>
      <c r="AO444" s="26">
        <v>22.09</v>
      </c>
      <c r="AP444" s="26">
        <v>3.66</v>
      </c>
      <c r="AQ444" s="25">
        <v>0</v>
      </c>
      <c r="AR444" s="27">
        <v>0.6079</v>
      </c>
      <c r="AS444" s="25">
        <v>1128.42</v>
      </c>
      <c r="AT444" s="25">
        <v>2213.4299999999998</v>
      </c>
      <c r="AU444" s="25">
        <v>6482.77</v>
      </c>
      <c r="AV444" s="25">
        <v>1332.77</v>
      </c>
      <c r="AW444" s="25">
        <v>363.5</v>
      </c>
      <c r="AX444" s="25">
        <v>11520.89</v>
      </c>
      <c r="AY444" s="25">
        <v>7853.32</v>
      </c>
      <c r="AZ444" s="30">
        <v>0.6038</v>
      </c>
      <c r="BA444" s="25">
        <v>2608</v>
      </c>
      <c r="BB444" s="30">
        <v>0.20050000000000001</v>
      </c>
      <c r="BC444" s="25">
        <v>2545.5300000000002</v>
      </c>
      <c r="BD444" s="30">
        <v>0.19570000000000001</v>
      </c>
      <c r="BE444" s="25">
        <v>13006.85</v>
      </c>
      <c r="BF444" s="25">
        <v>4138.37</v>
      </c>
      <c r="BG444" s="30">
        <v>1.6498999999999999</v>
      </c>
      <c r="BH444" s="30">
        <v>0.4052</v>
      </c>
      <c r="BI444" s="30">
        <v>0.19639999999999999</v>
      </c>
      <c r="BJ444" s="30">
        <v>0.36820000000000003</v>
      </c>
      <c r="BK444" s="30">
        <v>1.8200000000000001E-2</v>
      </c>
      <c r="BL444" s="30">
        <v>1.2E-2</v>
      </c>
    </row>
    <row r="445" spans="1:64" ht="15" x14ac:dyDescent="0.25">
      <c r="A445" s="28" t="s">
        <v>708</v>
      </c>
      <c r="B445" s="28">
        <v>49288</v>
      </c>
      <c r="C445" s="28">
        <v>82</v>
      </c>
      <c r="D445" s="29">
        <v>18</v>
      </c>
      <c r="E445" s="29">
        <v>1475.98</v>
      </c>
      <c r="F445" s="29">
        <v>1433</v>
      </c>
      <c r="G445" s="30">
        <v>6.9999999999999999E-4</v>
      </c>
      <c r="H445" s="30">
        <v>0</v>
      </c>
      <c r="I445" s="30">
        <v>0</v>
      </c>
      <c r="J445" s="30">
        <v>0</v>
      </c>
      <c r="K445" s="30">
        <v>8.0000000000000004E-4</v>
      </c>
      <c r="L445" s="30">
        <v>0.99280000000000002</v>
      </c>
      <c r="M445" s="30">
        <v>5.7000000000000002E-3</v>
      </c>
      <c r="N445" s="30">
        <v>0.4299</v>
      </c>
      <c r="O445" s="30">
        <v>0</v>
      </c>
      <c r="P445" s="30">
        <v>0.1119</v>
      </c>
      <c r="Q445" s="29">
        <v>58</v>
      </c>
      <c r="R445" s="25">
        <v>46336.84</v>
      </c>
      <c r="S445" s="30">
        <v>0.22220000000000001</v>
      </c>
      <c r="T445" s="30">
        <v>0.20200000000000001</v>
      </c>
      <c r="U445" s="30">
        <v>0.57579999999999998</v>
      </c>
      <c r="V445" s="26">
        <v>20.57</v>
      </c>
      <c r="W445" s="29">
        <v>13.25</v>
      </c>
      <c r="X445" s="25">
        <v>65041.279999999999</v>
      </c>
      <c r="Y445" s="26">
        <v>108.33</v>
      </c>
      <c r="Z445" s="25">
        <v>109384.19</v>
      </c>
      <c r="AA445" s="30">
        <v>0.92779999999999996</v>
      </c>
      <c r="AB445" s="30">
        <v>4.0500000000000001E-2</v>
      </c>
      <c r="AC445" s="30">
        <v>2.9899999999999999E-2</v>
      </c>
      <c r="AD445" s="30">
        <v>1.8E-3</v>
      </c>
      <c r="AE445" s="30">
        <v>7.2599999999999998E-2</v>
      </c>
      <c r="AF445" s="25">
        <v>109.38</v>
      </c>
      <c r="AG445" s="25">
        <v>2414.88</v>
      </c>
      <c r="AH445" s="25">
        <v>372.7</v>
      </c>
      <c r="AI445" s="25">
        <v>110082.06</v>
      </c>
      <c r="AJ445" s="28">
        <v>235</v>
      </c>
      <c r="AK445" s="33">
        <v>31123</v>
      </c>
      <c r="AL445" s="33">
        <v>41037</v>
      </c>
      <c r="AM445" s="26">
        <v>22.58</v>
      </c>
      <c r="AN445" s="26">
        <v>22.05</v>
      </c>
      <c r="AO445" s="26">
        <v>22.22</v>
      </c>
      <c r="AP445" s="26">
        <v>5.5</v>
      </c>
      <c r="AQ445" s="25">
        <v>1705.45</v>
      </c>
      <c r="AR445" s="27">
        <v>1.5727</v>
      </c>
      <c r="AS445" s="25">
        <v>1359.19</v>
      </c>
      <c r="AT445" s="25">
        <v>2417.39</v>
      </c>
      <c r="AU445" s="25">
        <v>5135.67</v>
      </c>
      <c r="AV445" s="25">
        <v>915.61</v>
      </c>
      <c r="AW445" s="25">
        <v>108.13</v>
      </c>
      <c r="AX445" s="25">
        <v>9935.99</v>
      </c>
      <c r="AY445" s="25">
        <v>4795.2299999999996</v>
      </c>
      <c r="AZ445" s="30">
        <v>0.50209999999999999</v>
      </c>
      <c r="BA445" s="25">
        <v>4021.63</v>
      </c>
      <c r="BB445" s="30">
        <v>0.42109999999999997</v>
      </c>
      <c r="BC445" s="25">
        <v>734.04</v>
      </c>
      <c r="BD445" s="30">
        <v>7.6899999999999996E-2</v>
      </c>
      <c r="BE445" s="25">
        <v>9550.9</v>
      </c>
      <c r="BF445" s="25">
        <v>4624.8900000000003</v>
      </c>
      <c r="BG445" s="30">
        <v>1.6898</v>
      </c>
      <c r="BH445" s="30">
        <v>0.5978</v>
      </c>
      <c r="BI445" s="30">
        <v>0.2099</v>
      </c>
      <c r="BJ445" s="30">
        <v>0.12970000000000001</v>
      </c>
      <c r="BK445" s="30">
        <v>4.4600000000000001E-2</v>
      </c>
      <c r="BL445" s="30">
        <v>1.8100000000000002E-2</v>
      </c>
    </row>
    <row r="446" spans="1:64" ht="15" x14ac:dyDescent="0.25">
      <c r="A446" s="28" t="s">
        <v>709</v>
      </c>
      <c r="B446" s="28">
        <v>44677</v>
      </c>
      <c r="C446" s="28">
        <v>29</v>
      </c>
      <c r="D446" s="29">
        <v>185.58</v>
      </c>
      <c r="E446" s="29">
        <v>5381.76</v>
      </c>
      <c r="F446" s="29">
        <v>5238</v>
      </c>
      <c r="G446" s="30">
        <v>2.92E-2</v>
      </c>
      <c r="H446" s="30">
        <v>1.6000000000000001E-3</v>
      </c>
      <c r="I446" s="30">
        <v>0.46660000000000001</v>
      </c>
      <c r="J446" s="30">
        <v>3.0000000000000001E-3</v>
      </c>
      <c r="K446" s="30">
        <v>0.1103</v>
      </c>
      <c r="L446" s="30">
        <v>0.33410000000000001</v>
      </c>
      <c r="M446" s="30">
        <v>5.5199999999999999E-2</v>
      </c>
      <c r="N446" s="30">
        <v>0.58609999999999995</v>
      </c>
      <c r="O446" s="30">
        <v>0.11169999999999999</v>
      </c>
      <c r="P446" s="30">
        <v>0.14180000000000001</v>
      </c>
      <c r="Q446" s="29">
        <v>300.98</v>
      </c>
      <c r="R446" s="25">
        <v>68807.41</v>
      </c>
      <c r="S446" s="30">
        <v>0.23749999999999999</v>
      </c>
      <c r="T446" s="30">
        <v>0.1875</v>
      </c>
      <c r="U446" s="30">
        <v>0.57499999999999996</v>
      </c>
      <c r="V446" s="26">
        <v>13.49</v>
      </c>
      <c r="W446" s="29">
        <v>33.799999999999997</v>
      </c>
      <c r="X446" s="25">
        <v>86973.43</v>
      </c>
      <c r="Y446" s="26">
        <v>155.79</v>
      </c>
      <c r="Z446" s="25">
        <v>299425.78000000003</v>
      </c>
      <c r="AA446" s="30">
        <v>0.4587</v>
      </c>
      <c r="AB446" s="30">
        <v>0.50619999999999998</v>
      </c>
      <c r="AC446" s="30">
        <v>3.1699999999999999E-2</v>
      </c>
      <c r="AD446" s="30">
        <v>3.5000000000000001E-3</v>
      </c>
      <c r="AE446" s="30">
        <v>0.54179999999999995</v>
      </c>
      <c r="AF446" s="25">
        <v>299.43</v>
      </c>
      <c r="AG446" s="25">
        <v>8359.56</v>
      </c>
      <c r="AH446" s="25">
        <v>499.97</v>
      </c>
      <c r="AI446" s="25">
        <v>369590.36</v>
      </c>
      <c r="AJ446" s="28">
        <v>603</v>
      </c>
      <c r="AK446" s="33">
        <v>32429</v>
      </c>
      <c r="AL446" s="33">
        <v>56176</v>
      </c>
      <c r="AM446" s="26">
        <v>48.89</v>
      </c>
      <c r="AN446" s="26">
        <v>22.93</v>
      </c>
      <c r="AO446" s="26">
        <v>30.98</v>
      </c>
      <c r="AP446" s="26">
        <v>4.63</v>
      </c>
      <c r="AQ446" s="25">
        <v>0</v>
      </c>
      <c r="AR446" s="27">
        <v>0.59019999999999995</v>
      </c>
      <c r="AS446" s="25">
        <v>2200.21</v>
      </c>
      <c r="AT446" s="25">
        <v>2868.74</v>
      </c>
      <c r="AU446" s="25">
        <v>7712.13</v>
      </c>
      <c r="AV446" s="25">
        <v>1686.21</v>
      </c>
      <c r="AW446" s="25">
        <v>801.71</v>
      </c>
      <c r="AX446" s="25">
        <v>15268.99</v>
      </c>
      <c r="AY446" s="25">
        <v>4844.1899999999996</v>
      </c>
      <c r="AZ446" s="30">
        <v>0.35730000000000001</v>
      </c>
      <c r="BA446" s="25">
        <v>7521.41</v>
      </c>
      <c r="BB446" s="30">
        <v>0.55469999999999997</v>
      </c>
      <c r="BC446" s="25">
        <v>1193.6300000000001</v>
      </c>
      <c r="BD446" s="30">
        <v>8.7999999999999995E-2</v>
      </c>
      <c r="BE446" s="25">
        <v>13559.23</v>
      </c>
      <c r="BF446" s="25">
        <v>678.07</v>
      </c>
      <c r="BG446" s="30">
        <v>9.9500000000000005E-2</v>
      </c>
      <c r="BH446" s="30">
        <v>0.62019999999999997</v>
      </c>
      <c r="BI446" s="30">
        <v>0.2266</v>
      </c>
      <c r="BJ446" s="30">
        <v>8.2000000000000003E-2</v>
      </c>
      <c r="BK446" s="30">
        <v>3.04E-2</v>
      </c>
      <c r="BL446" s="30">
        <v>4.0800000000000003E-2</v>
      </c>
    </row>
    <row r="447" spans="1:64" ht="15" x14ac:dyDescent="0.25">
      <c r="A447" s="28" t="s">
        <v>710</v>
      </c>
      <c r="B447" s="28">
        <v>45880</v>
      </c>
      <c r="C447" s="28">
        <v>149</v>
      </c>
      <c r="D447" s="29">
        <v>9.9499999999999993</v>
      </c>
      <c r="E447" s="29">
        <v>1483.06</v>
      </c>
      <c r="F447" s="29">
        <v>1370</v>
      </c>
      <c r="G447" s="30">
        <v>1.4E-3</v>
      </c>
      <c r="H447" s="30">
        <v>0</v>
      </c>
      <c r="I447" s="30">
        <v>6.0000000000000001E-3</v>
      </c>
      <c r="J447" s="30">
        <v>6.9999999999999999E-4</v>
      </c>
      <c r="K447" s="30">
        <v>1.0999999999999999E-2</v>
      </c>
      <c r="L447" s="30">
        <v>0.96299999999999997</v>
      </c>
      <c r="M447" s="30">
        <v>1.7899999999999999E-2</v>
      </c>
      <c r="N447" s="30">
        <v>0.55220000000000002</v>
      </c>
      <c r="O447" s="30">
        <v>0</v>
      </c>
      <c r="P447" s="30">
        <v>0.17319999999999999</v>
      </c>
      <c r="Q447" s="29">
        <v>55.72</v>
      </c>
      <c r="R447" s="25">
        <v>49360.69</v>
      </c>
      <c r="S447" s="30">
        <v>0.35289999999999999</v>
      </c>
      <c r="T447" s="30">
        <v>0.14119999999999999</v>
      </c>
      <c r="U447" s="30">
        <v>0.50590000000000002</v>
      </c>
      <c r="V447" s="26">
        <v>17.84</v>
      </c>
      <c r="W447" s="29">
        <v>7.19</v>
      </c>
      <c r="X447" s="25">
        <v>66060.75</v>
      </c>
      <c r="Y447" s="26">
        <v>197.65</v>
      </c>
      <c r="Z447" s="25">
        <v>109926.34</v>
      </c>
      <c r="AA447" s="30">
        <v>0.83989999999999998</v>
      </c>
      <c r="AB447" s="30">
        <v>0.1089</v>
      </c>
      <c r="AC447" s="30">
        <v>4.6800000000000001E-2</v>
      </c>
      <c r="AD447" s="30">
        <v>4.3E-3</v>
      </c>
      <c r="AE447" s="30">
        <v>0.1608</v>
      </c>
      <c r="AF447" s="25">
        <v>109.93</v>
      </c>
      <c r="AG447" s="25">
        <v>3014.55</v>
      </c>
      <c r="AH447" s="25">
        <v>381.52</v>
      </c>
      <c r="AI447" s="25">
        <v>99998.99</v>
      </c>
      <c r="AJ447" s="28">
        <v>183</v>
      </c>
      <c r="AK447" s="33">
        <v>25354</v>
      </c>
      <c r="AL447" s="33">
        <v>35056</v>
      </c>
      <c r="AM447" s="26">
        <v>34.840000000000003</v>
      </c>
      <c r="AN447" s="26">
        <v>27.03</v>
      </c>
      <c r="AO447" s="26">
        <v>27.04</v>
      </c>
      <c r="AP447" s="26">
        <v>3.9</v>
      </c>
      <c r="AQ447" s="25">
        <v>0</v>
      </c>
      <c r="AR447" s="27">
        <v>1.4031</v>
      </c>
      <c r="AS447" s="25">
        <v>1024.02</v>
      </c>
      <c r="AT447" s="25">
        <v>2163.75</v>
      </c>
      <c r="AU447" s="25">
        <v>4476.8900000000003</v>
      </c>
      <c r="AV447" s="25">
        <v>814.26</v>
      </c>
      <c r="AW447" s="25">
        <v>77.08</v>
      </c>
      <c r="AX447" s="25">
        <v>8556</v>
      </c>
      <c r="AY447" s="25">
        <v>5334.34</v>
      </c>
      <c r="AZ447" s="30">
        <v>0.60950000000000004</v>
      </c>
      <c r="BA447" s="25">
        <v>2748.13</v>
      </c>
      <c r="BB447" s="30">
        <v>0.314</v>
      </c>
      <c r="BC447" s="25">
        <v>669.38</v>
      </c>
      <c r="BD447" s="30">
        <v>7.6499999999999999E-2</v>
      </c>
      <c r="BE447" s="25">
        <v>8751.85</v>
      </c>
      <c r="BF447" s="25">
        <v>4306.1000000000004</v>
      </c>
      <c r="BG447" s="30">
        <v>2.6894</v>
      </c>
      <c r="BH447" s="30">
        <v>0.5161</v>
      </c>
      <c r="BI447" s="30">
        <v>0.2321</v>
      </c>
      <c r="BJ447" s="30">
        <v>0.19670000000000001</v>
      </c>
      <c r="BK447" s="30">
        <v>3.5200000000000002E-2</v>
      </c>
      <c r="BL447" s="30">
        <v>1.9900000000000001E-2</v>
      </c>
    </row>
    <row r="448" spans="1:64" ht="15" x14ac:dyDescent="0.25">
      <c r="A448" s="28" t="s">
        <v>711</v>
      </c>
      <c r="B448" s="28">
        <v>44685</v>
      </c>
      <c r="C448" s="28">
        <v>26</v>
      </c>
      <c r="D448" s="29">
        <v>117.6</v>
      </c>
      <c r="E448" s="29">
        <v>3057.57</v>
      </c>
      <c r="F448" s="29">
        <v>2941</v>
      </c>
      <c r="G448" s="30">
        <v>2.0999999999999999E-3</v>
      </c>
      <c r="H448" s="30">
        <v>8.0000000000000004E-4</v>
      </c>
      <c r="I448" s="30">
        <v>7.5399999999999995E-2</v>
      </c>
      <c r="J448" s="30">
        <v>1.5E-3</v>
      </c>
      <c r="K448" s="30">
        <v>2.1499999999999998E-2</v>
      </c>
      <c r="L448" s="30">
        <v>0.82740000000000002</v>
      </c>
      <c r="M448" s="30">
        <v>7.1300000000000002E-2</v>
      </c>
      <c r="N448" s="30">
        <v>0.62729999999999997</v>
      </c>
      <c r="O448" s="30">
        <v>0</v>
      </c>
      <c r="P448" s="30">
        <v>0.1797</v>
      </c>
      <c r="Q448" s="29">
        <v>115.64</v>
      </c>
      <c r="R448" s="25">
        <v>59108.34</v>
      </c>
      <c r="S448" s="30">
        <v>0.21940000000000001</v>
      </c>
      <c r="T448" s="30">
        <v>0.19900000000000001</v>
      </c>
      <c r="U448" s="30">
        <v>0.58160000000000001</v>
      </c>
      <c r="V448" s="26">
        <v>20.43</v>
      </c>
      <c r="W448" s="29">
        <v>20.6</v>
      </c>
      <c r="X448" s="25">
        <v>74300.39</v>
      </c>
      <c r="Y448" s="26">
        <v>144.81</v>
      </c>
      <c r="Z448" s="25">
        <v>109362.81</v>
      </c>
      <c r="AA448" s="30">
        <v>0.71079999999999999</v>
      </c>
      <c r="AB448" s="30">
        <v>0.2596</v>
      </c>
      <c r="AC448" s="30">
        <v>2.81E-2</v>
      </c>
      <c r="AD448" s="30">
        <v>1.5E-3</v>
      </c>
      <c r="AE448" s="30">
        <v>0.2898</v>
      </c>
      <c r="AF448" s="25">
        <v>109.36</v>
      </c>
      <c r="AG448" s="25">
        <v>3923.55</v>
      </c>
      <c r="AH448" s="25">
        <v>456.33</v>
      </c>
      <c r="AI448" s="25">
        <v>118124.84</v>
      </c>
      <c r="AJ448" s="28">
        <v>278</v>
      </c>
      <c r="AK448" s="33">
        <v>26623</v>
      </c>
      <c r="AL448" s="33">
        <v>36488</v>
      </c>
      <c r="AM448" s="26">
        <v>65.040000000000006</v>
      </c>
      <c r="AN448" s="26">
        <v>33.99</v>
      </c>
      <c r="AO448" s="26">
        <v>37.72</v>
      </c>
      <c r="AP448" s="26">
        <v>4.5999999999999996</v>
      </c>
      <c r="AQ448" s="25">
        <v>0</v>
      </c>
      <c r="AR448" s="27">
        <v>1.1015999999999999</v>
      </c>
      <c r="AS448" s="25">
        <v>1120.1199999999999</v>
      </c>
      <c r="AT448" s="25">
        <v>1912.59</v>
      </c>
      <c r="AU448" s="25">
        <v>5939.05</v>
      </c>
      <c r="AV448" s="25">
        <v>879.77</v>
      </c>
      <c r="AW448" s="25">
        <v>151.4</v>
      </c>
      <c r="AX448" s="25">
        <v>10002.93</v>
      </c>
      <c r="AY448" s="25">
        <v>5232.7</v>
      </c>
      <c r="AZ448" s="30">
        <v>0.53210000000000002</v>
      </c>
      <c r="BA448" s="25">
        <v>3669.38</v>
      </c>
      <c r="BB448" s="30">
        <v>0.37309999999999999</v>
      </c>
      <c r="BC448" s="25">
        <v>932.5</v>
      </c>
      <c r="BD448" s="30">
        <v>9.4799999999999995E-2</v>
      </c>
      <c r="BE448" s="25">
        <v>9834.58</v>
      </c>
      <c r="BF448" s="25">
        <v>3991.06</v>
      </c>
      <c r="BG448" s="30">
        <v>1.4987999999999999</v>
      </c>
      <c r="BH448" s="30">
        <v>0.5998</v>
      </c>
      <c r="BI448" s="30">
        <v>0.23</v>
      </c>
      <c r="BJ448" s="30">
        <v>0.12670000000000001</v>
      </c>
      <c r="BK448" s="30">
        <v>2.81E-2</v>
      </c>
      <c r="BL448" s="30">
        <v>1.54E-2</v>
      </c>
    </row>
    <row r="449" spans="1:64" ht="15" x14ac:dyDescent="0.25">
      <c r="A449" s="28" t="s">
        <v>712</v>
      </c>
      <c r="B449" s="28">
        <v>44693</v>
      </c>
      <c r="C449" s="28">
        <v>3</v>
      </c>
      <c r="D449" s="29">
        <v>480.55</v>
      </c>
      <c r="E449" s="29">
        <v>1441.66</v>
      </c>
      <c r="F449" s="29">
        <v>1597</v>
      </c>
      <c r="G449" s="30">
        <v>4.4000000000000003E-3</v>
      </c>
      <c r="H449" s="30">
        <v>8.0000000000000004E-4</v>
      </c>
      <c r="I449" s="30">
        <v>6.7400000000000002E-2</v>
      </c>
      <c r="J449" s="30">
        <v>1.9E-3</v>
      </c>
      <c r="K449" s="30">
        <v>1.21E-2</v>
      </c>
      <c r="L449" s="30">
        <v>0.87649999999999995</v>
      </c>
      <c r="M449" s="30">
        <v>3.6900000000000002E-2</v>
      </c>
      <c r="N449" s="30">
        <v>0.38950000000000001</v>
      </c>
      <c r="O449" s="30">
        <v>0.01</v>
      </c>
      <c r="P449" s="30">
        <v>0.15229999999999999</v>
      </c>
      <c r="Q449" s="29">
        <v>68.61</v>
      </c>
      <c r="R449" s="25">
        <v>55828.9</v>
      </c>
      <c r="S449" s="30">
        <v>0.37930000000000003</v>
      </c>
      <c r="T449" s="30">
        <v>0.13789999999999999</v>
      </c>
      <c r="U449" s="30">
        <v>0.48280000000000001</v>
      </c>
      <c r="V449" s="26">
        <v>16.32</v>
      </c>
      <c r="W449" s="29">
        <v>7.7</v>
      </c>
      <c r="X449" s="25">
        <v>97223.66</v>
      </c>
      <c r="Y449" s="26">
        <v>179.21</v>
      </c>
      <c r="Z449" s="25">
        <v>142487.01</v>
      </c>
      <c r="AA449" s="30">
        <v>0.69089999999999996</v>
      </c>
      <c r="AB449" s="30">
        <v>0.27639999999999998</v>
      </c>
      <c r="AC449" s="30">
        <v>3.1199999999999999E-2</v>
      </c>
      <c r="AD449" s="30">
        <v>1.5E-3</v>
      </c>
      <c r="AE449" s="30">
        <v>0.30909999999999999</v>
      </c>
      <c r="AF449" s="25">
        <v>142.49</v>
      </c>
      <c r="AG449" s="25">
        <v>6044.62</v>
      </c>
      <c r="AH449" s="25">
        <v>554.4</v>
      </c>
      <c r="AI449" s="25">
        <v>151161.09</v>
      </c>
      <c r="AJ449" s="28">
        <v>415</v>
      </c>
      <c r="AK449" s="33">
        <v>29190</v>
      </c>
      <c r="AL449" s="33">
        <v>40294</v>
      </c>
      <c r="AM449" s="26">
        <v>72.599999999999994</v>
      </c>
      <c r="AN449" s="26">
        <v>36.700000000000003</v>
      </c>
      <c r="AO449" s="26">
        <v>53.16</v>
      </c>
      <c r="AP449" s="26">
        <v>4.1900000000000004</v>
      </c>
      <c r="AQ449" s="25">
        <v>0</v>
      </c>
      <c r="AR449" s="27">
        <v>1.0531999999999999</v>
      </c>
      <c r="AS449" s="25">
        <v>1133.72</v>
      </c>
      <c r="AT449" s="25">
        <v>1137.3900000000001</v>
      </c>
      <c r="AU449" s="25">
        <v>5473.27</v>
      </c>
      <c r="AV449" s="25">
        <v>1005</v>
      </c>
      <c r="AW449" s="25">
        <v>360.89</v>
      </c>
      <c r="AX449" s="25">
        <v>9110.2800000000007</v>
      </c>
      <c r="AY449" s="25">
        <v>3459.99</v>
      </c>
      <c r="AZ449" s="30">
        <v>0.3508</v>
      </c>
      <c r="BA449" s="25">
        <v>5523.15</v>
      </c>
      <c r="BB449" s="30">
        <v>0.56010000000000004</v>
      </c>
      <c r="BC449" s="25">
        <v>878.7</v>
      </c>
      <c r="BD449" s="30">
        <v>8.9099999999999999E-2</v>
      </c>
      <c r="BE449" s="25">
        <v>9861.84</v>
      </c>
      <c r="BF449" s="25">
        <v>2958.15</v>
      </c>
      <c r="BG449" s="30">
        <v>0.76970000000000005</v>
      </c>
      <c r="BH449" s="30">
        <v>0.5746</v>
      </c>
      <c r="BI449" s="30">
        <v>0.19550000000000001</v>
      </c>
      <c r="BJ449" s="30">
        <v>0.18720000000000001</v>
      </c>
      <c r="BK449" s="30">
        <v>2.53E-2</v>
      </c>
      <c r="BL449" s="30">
        <v>1.7299999999999999E-2</v>
      </c>
    </row>
    <row r="450" spans="1:64" ht="15" x14ac:dyDescent="0.25">
      <c r="A450" s="28" t="s">
        <v>713</v>
      </c>
      <c r="B450" s="28">
        <v>50054</v>
      </c>
      <c r="C450" s="28">
        <v>50</v>
      </c>
      <c r="D450" s="29">
        <v>57.28</v>
      </c>
      <c r="E450" s="29">
        <v>2864.2</v>
      </c>
      <c r="F450" s="29">
        <v>2708</v>
      </c>
      <c r="G450" s="30">
        <v>4.8800000000000003E-2</v>
      </c>
      <c r="H450" s="30">
        <v>0</v>
      </c>
      <c r="I450" s="30">
        <v>1.7000000000000001E-2</v>
      </c>
      <c r="J450" s="30">
        <v>4.0000000000000002E-4</v>
      </c>
      <c r="K450" s="30">
        <v>1.09E-2</v>
      </c>
      <c r="L450" s="30">
        <v>0.90239999999999998</v>
      </c>
      <c r="M450" s="30">
        <v>2.0500000000000001E-2</v>
      </c>
      <c r="N450" s="30">
        <v>8.2299999999999998E-2</v>
      </c>
      <c r="O450" s="30">
        <v>8.5000000000000006E-3</v>
      </c>
      <c r="P450" s="30">
        <v>8.2199999999999995E-2</v>
      </c>
      <c r="Q450" s="29">
        <v>140.05000000000001</v>
      </c>
      <c r="R450" s="25">
        <v>69029.600000000006</v>
      </c>
      <c r="S450" s="30">
        <v>9.1399999999999995E-2</v>
      </c>
      <c r="T450" s="30">
        <v>0.1943</v>
      </c>
      <c r="U450" s="30">
        <v>0.71430000000000005</v>
      </c>
      <c r="V450" s="26">
        <v>17.940000000000001</v>
      </c>
      <c r="W450" s="29">
        <v>14.9</v>
      </c>
      <c r="X450" s="25">
        <v>84936.04</v>
      </c>
      <c r="Y450" s="26">
        <v>190.56</v>
      </c>
      <c r="Z450" s="25">
        <v>344177.53</v>
      </c>
      <c r="AA450" s="30">
        <v>0.83350000000000002</v>
      </c>
      <c r="AB450" s="30">
        <v>0.1492</v>
      </c>
      <c r="AC450" s="30">
        <v>1.66E-2</v>
      </c>
      <c r="AD450" s="30">
        <v>6.9999999999999999E-4</v>
      </c>
      <c r="AE450" s="30">
        <v>0.16650000000000001</v>
      </c>
      <c r="AF450" s="25">
        <v>344.18</v>
      </c>
      <c r="AG450" s="25">
        <v>9593.51</v>
      </c>
      <c r="AH450" s="25">
        <v>1056.5</v>
      </c>
      <c r="AI450" s="25">
        <v>352405.28</v>
      </c>
      <c r="AJ450" s="28">
        <v>601</v>
      </c>
      <c r="AK450" s="33">
        <v>55664</v>
      </c>
      <c r="AL450" s="33">
        <v>132248</v>
      </c>
      <c r="AM450" s="26">
        <v>56.14</v>
      </c>
      <c r="AN450" s="26">
        <v>26.9</v>
      </c>
      <c r="AO450" s="26">
        <v>30.04</v>
      </c>
      <c r="AP450" s="26">
        <v>5.7</v>
      </c>
      <c r="AQ450" s="25">
        <v>0</v>
      </c>
      <c r="AR450" s="27">
        <v>0.42430000000000001</v>
      </c>
      <c r="AS450" s="25">
        <v>1426.2</v>
      </c>
      <c r="AT450" s="25">
        <v>2337.62</v>
      </c>
      <c r="AU450" s="25">
        <v>6405.91</v>
      </c>
      <c r="AV450" s="25">
        <v>1151.08</v>
      </c>
      <c r="AW450" s="25">
        <v>193.95</v>
      </c>
      <c r="AX450" s="25">
        <v>11514.76</v>
      </c>
      <c r="AY450" s="25">
        <v>2421.85</v>
      </c>
      <c r="AZ450" s="30">
        <v>0.2109</v>
      </c>
      <c r="BA450" s="25">
        <v>8637.8799999999992</v>
      </c>
      <c r="BB450" s="30">
        <v>0.75219999999999998</v>
      </c>
      <c r="BC450" s="25">
        <v>424.4</v>
      </c>
      <c r="BD450" s="30">
        <v>3.6999999999999998E-2</v>
      </c>
      <c r="BE450" s="25">
        <v>11484.13</v>
      </c>
      <c r="BF450" s="25">
        <v>600.91</v>
      </c>
      <c r="BG450" s="30">
        <v>3.2800000000000003E-2</v>
      </c>
      <c r="BH450" s="30">
        <v>0.63349999999999995</v>
      </c>
      <c r="BI450" s="30">
        <v>0.19719999999999999</v>
      </c>
      <c r="BJ450" s="30">
        <v>0.13109999999999999</v>
      </c>
      <c r="BK450" s="30">
        <v>2.5999999999999999E-2</v>
      </c>
      <c r="BL450" s="30">
        <v>1.2200000000000001E-2</v>
      </c>
    </row>
    <row r="451" spans="1:64" ht="15" x14ac:dyDescent="0.25">
      <c r="A451" s="28" t="s">
        <v>714</v>
      </c>
      <c r="B451" s="28">
        <v>47001</v>
      </c>
      <c r="C451" s="28">
        <v>11</v>
      </c>
      <c r="D451" s="29">
        <v>589.04</v>
      </c>
      <c r="E451" s="29">
        <v>6479.48</v>
      </c>
      <c r="F451" s="29">
        <v>5811</v>
      </c>
      <c r="G451" s="30">
        <v>1.5699999999999999E-2</v>
      </c>
      <c r="H451" s="30">
        <v>0</v>
      </c>
      <c r="I451" s="30">
        <v>0.3453</v>
      </c>
      <c r="J451" s="30">
        <v>1E-3</v>
      </c>
      <c r="K451" s="30">
        <v>3.8399999999999997E-2</v>
      </c>
      <c r="L451" s="30">
        <v>0.50900000000000001</v>
      </c>
      <c r="M451" s="30">
        <v>9.06E-2</v>
      </c>
      <c r="N451" s="30">
        <v>0.41549999999999998</v>
      </c>
      <c r="O451" s="30">
        <v>4.8500000000000001E-2</v>
      </c>
      <c r="P451" s="30">
        <v>0.12959999999999999</v>
      </c>
      <c r="Q451" s="29">
        <v>265.60000000000002</v>
      </c>
      <c r="R451" s="25">
        <v>63191.28</v>
      </c>
      <c r="S451" s="30">
        <v>9.8199999999999996E-2</v>
      </c>
      <c r="T451" s="30">
        <v>0.30059999999999998</v>
      </c>
      <c r="U451" s="30">
        <v>0.60119999999999996</v>
      </c>
      <c r="V451" s="26">
        <v>20.75</v>
      </c>
      <c r="W451" s="29">
        <v>29.5</v>
      </c>
      <c r="X451" s="25">
        <v>78737.899999999994</v>
      </c>
      <c r="Y451" s="26">
        <v>215.64</v>
      </c>
      <c r="Z451" s="25">
        <v>118939.9</v>
      </c>
      <c r="AA451" s="30">
        <v>0.79220000000000002</v>
      </c>
      <c r="AB451" s="30">
        <v>0.18659999999999999</v>
      </c>
      <c r="AC451" s="30">
        <v>2.0400000000000001E-2</v>
      </c>
      <c r="AD451" s="30">
        <v>8.0000000000000004E-4</v>
      </c>
      <c r="AE451" s="30">
        <v>0.20780000000000001</v>
      </c>
      <c r="AF451" s="25">
        <v>118.94</v>
      </c>
      <c r="AG451" s="25">
        <v>3963.32</v>
      </c>
      <c r="AH451" s="25">
        <v>572.1</v>
      </c>
      <c r="AI451" s="25">
        <v>120833.97</v>
      </c>
      <c r="AJ451" s="28">
        <v>295</v>
      </c>
      <c r="AK451" s="33">
        <v>33512</v>
      </c>
      <c r="AL451" s="33">
        <v>47204</v>
      </c>
      <c r="AM451" s="26">
        <v>58.67</v>
      </c>
      <c r="AN451" s="26">
        <v>31.81</v>
      </c>
      <c r="AO451" s="26">
        <v>36.89</v>
      </c>
      <c r="AP451" s="26">
        <v>6.6</v>
      </c>
      <c r="AQ451" s="25">
        <v>632.37</v>
      </c>
      <c r="AR451" s="27">
        <v>0.84640000000000004</v>
      </c>
      <c r="AS451" s="25">
        <v>1345.76</v>
      </c>
      <c r="AT451" s="25">
        <v>1708.03</v>
      </c>
      <c r="AU451" s="25">
        <v>5235.62</v>
      </c>
      <c r="AV451" s="25">
        <v>727.62</v>
      </c>
      <c r="AW451" s="25">
        <v>294.86</v>
      </c>
      <c r="AX451" s="25">
        <v>9311.8799999999992</v>
      </c>
      <c r="AY451" s="25">
        <v>4182.0200000000004</v>
      </c>
      <c r="AZ451" s="30">
        <v>0.44030000000000002</v>
      </c>
      <c r="BA451" s="25">
        <v>4426.8900000000003</v>
      </c>
      <c r="BB451" s="30">
        <v>0.46600000000000003</v>
      </c>
      <c r="BC451" s="25">
        <v>889.95</v>
      </c>
      <c r="BD451" s="30">
        <v>9.3700000000000006E-2</v>
      </c>
      <c r="BE451" s="25">
        <v>9498.85</v>
      </c>
      <c r="BF451" s="25">
        <v>3387.79</v>
      </c>
      <c r="BG451" s="30">
        <v>0.97399999999999998</v>
      </c>
      <c r="BH451" s="30">
        <v>0.54769999999999996</v>
      </c>
      <c r="BI451" s="30">
        <v>0.21179999999999999</v>
      </c>
      <c r="BJ451" s="30">
        <v>0.2049</v>
      </c>
      <c r="BK451" s="30">
        <v>2.1899999999999999E-2</v>
      </c>
      <c r="BL451" s="30">
        <v>1.3599999999999999E-2</v>
      </c>
    </row>
    <row r="452" spans="1:64" ht="15" x14ac:dyDescent="0.25">
      <c r="A452" s="28" t="s">
        <v>715</v>
      </c>
      <c r="B452" s="28">
        <v>46599</v>
      </c>
      <c r="C452" s="28">
        <v>4</v>
      </c>
      <c r="D452" s="29">
        <v>254.86</v>
      </c>
      <c r="E452" s="29">
        <v>1019.44</v>
      </c>
      <c r="F452" s="29">
        <v>889</v>
      </c>
      <c r="G452" s="30">
        <v>4.1399999999999999E-2</v>
      </c>
      <c r="H452" s="30">
        <v>0</v>
      </c>
      <c r="I452" s="30">
        <v>0.79690000000000005</v>
      </c>
      <c r="J452" s="30">
        <v>0</v>
      </c>
      <c r="K452" s="30">
        <v>1.0999999999999999E-2</v>
      </c>
      <c r="L452" s="30">
        <v>0.1085</v>
      </c>
      <c r="M452" s="30">
        <v>4.2200000000000001E-2</v>
      </c>
      <c r="N452" s="30">
        <v>0.52980000000000005</v>
      </c>
      <c r="O452" s="30">
        <v>2.0199999999999999E-2</v>
      </c>
      <c r="P452" s="30">
        <v>0.1358</v>
      </c>
      <c r="Q452" s="29">
        <v>103.42</v>
      </c>
      <c r="R452" s="25">
        <v>63098.38</v>
      </c>
      <c r="S452" s="30">
        <v>0.21540000000000001</v>
      </c>
      <c r="T452" s="30">
        <v>0.30769999999999997</v>
      </c>
      <c r="U452" s="30">
        <v>0.47689999999999999</v>
      </c>
      <c r="V452" s="26">
        <v>16.82</v>
      </c>
      <c r="W452" s="29">
        <v>5.25</v>
      </c>
      <c r="X452" s="25">
        <v>88193.19</v>
      </c>
      <c r="Y452" s="26">
        <v>194.18</v>
      </c>
      <c r="Z452" s="25">
        <v>242561.02</v>
      </c>
      <c r="AA452" s="30">
        <v>0.73499999999999999</v>
      </c>
      <c r="AB452" s="30">
        <v>0.2545</v>
      </c>
      <c r="AC452" s="30">
        <v>9.4000000000000004E-3</v>
      </c>
      <c r="AD452" s="30">
        <v>1.1999999999999999E-3</v>
      </c>
      <c r="AE452" s="30">
        <v>0.26500000000000001</v>
      </c>
      <c r="AF452" s="25">
        <v>242.56</v>
      </c>
      <c r="AG452" s="25">
        <v>10128.44</v>
      </c>
      <c r="AH452" s="25">
        <v>1173.99</v>
      </c>
      <c r="AI452" s="25">
        <v>259992.84</v>
      </c>
      <c r="AJ452" s="28">
        <v>587</v>
      </c>
      <c r="AK452" s="33">
        <v>33008</v>
      </c>
      <c r="AL452" s="33">
        <v>50254</v>
      </c>
      <c r="AM452" s="26">
        <v>80.599999999999994</v>
      </c>
      <c r="AN452" s="26">
        <v>40.92</v>
      </c>
      <c r="AO452" s="26">
        <v>42.55</v>
      </c>
      <c r="AP452" s="26">
        <v>5.7</v>
      </c>
      <c r="AQ452" s="25">
        <v>0</v>
      </c>
      <c r="AR452" s="27">
        <v>1.1902999999999999</v>
      </c>
      <c r="AS452" s="25">
        <v>2357.08</v>
      </c>
      <c r="AT452" s="25">
        <v>2612.94</v>
      </c>
      <c r="AU452" s="25">
        <v>6334.04</v>
      </c>
      <c r="AV452" s="25">
        <v>1274.73</v>
      </c>
      <c r="AW452" s="25">
        <v>83.8</v>
      </c>
      <c r="AX452" s="25">
        <v>12662.59</v>
      </c>
      <c r="AY452" s="25">
        <v>3625.88</v>
      </c>
      <c r="AZ452" s="30">
        <v>0.25729999999999997</v>
      </c>
      <c r="BA452" s="25">
        <v>9983.15</v>
      </c>
      <c r="BB452" s="30">
        <v>0.70850000000000002</v>
      </c>
      <c r="BC452" s="25">
        <v>482.37</v>
      </c>
      <c r="BD452" s="30">
        <v>3.4200000000000001E-2</v>
      </c>
      <c r="BE452" s="25">
        <v>14091.4</v>
      </c>
      <c r="BF452" s="25">
        <v>600.76</v>
      </c>
      <c r="BG452" s="30">
        <v>9.1200000000000003E-2</v>
      </c>
      <c r="BH452" s="30">
        <v>0.44290000000000002</v>
      </c>
      <c r="BI452" s="30">
        <v>0.1704</v>
      </c>
      <c r="BJ452" s="30">
        <v>0.33439999999999998</v>
      </c>
      <c r="BK452" s="30">
        <v>2.4400000000000002E-2</v>
      </c>
      <c r="BL452" s="30">
        <v>2.7900000000000001E-2</v>
      </c>
    </row>
    <row r="453" spans="1:64" ht="15" x14ac:dyDescent="0.25">
      <c r="A453" s="28" t="s">
        <v>716</v>
      </c>
      <c r="B453" s="28">
        <v>48439</v>
      </c>
      <c r="C453" s="28">
        <v>122</v>
      </c>
      <c r="D453" s="29">
        <v>6.14</v>
      </c>
      <c r="E453" s="29">
        <v>749.43</v>
      </c>
      <c r="F453" s="29">
        <v>805</v>
      </c>
      <c r="G453" s="30">
        <v>3.7000000000000002E-3</v>
      </c>
      <c r="H453" s="30">
        <v>2.5000000000000001E-3</v>
      </c>
      <c r="I453" s="30">
        <v>6.0000000000000001E-3</v>
      </c>
      <c r="J453" s="30">
        <v>1.1999999999999999E-3</v>
      </c>
      <c r="K453" s="30">
        <v>1.44E-2</v>
      </c>
      <c r="L453" s="30">
        <v>0.94930000000000003</v>
      </c>
      <c r="M453" s="30">
        <v>2.29E-2</v>
      </c>
      <c r="N453" s="30">
        <v>0.4677</v>
      </c>
      <c r="O453" s="30">
        <v>0</v>
      </c>
      <c r="P453" s="30">
        <v>0.11600000000000001</v>
      </c>
      <c r="Q453" s="29">
        <v>42</v>
      </c>
      <c r="R453" s="25">
        <v>36964.639999999999</v>
      </c>
      <c r="S453" s="30">
        <v>0.3871</v>
      </c>
      <c r="T453" s="30">
        <v>0.1129</v>
      </c>
      <c r="U453" s="30">
        <v>0.5</v>
      </c>
      <c r="V453" s="26">
        <v>16.100000000000001</v>
      </c>
      <c r="W453" s="29">
        <v>6.25</v>
      </c>
      <c r="X453" s="25">
        <v>68534.600000000006</v>
      </c>
      <c r="Y453" s="26">
        <v>115.46</v>
      </c>
      <c r="Z453" s="25">
        <v>150821.69</v>
      </c>
      <c r="AA453" s="30">
        <v>0.8004</v>
      </c>
      <c r="AB453" s="30">
        <v>6.9000000000000006E-2</v>
      </c>
      <c r="AC453" s="30">
        <v>0.1295</v>
      </c>
      <c r="AD453" s="30">
        <v>1.1000000000000001E-3</v>
      </c>
      <c r="AE453" s="30">
        <v>0.2016</v>
      </c>
      <c r="AF453" s="25">
        <v>150.82</v>
      </c>
      <c r="AG453" s="25">
        <v>4689.84</v>
      </c>
      <c r="AH453" s="25">
        <v>447.51</v>
      </c>
      <c r="AI453" s="25">
        <v>129027.43</v>
      </c>
      <c r="AJ453" s="28">
        <v>343</v>
      </c>
      <c r="AK453" s="33">
        <v>33568</v>
      </c>
      <c r="AL453" s="33">
        <v>43767</v>
      </c>
      <c r="AM453" s="26">
        <v>50.92</v>
      </c>
      <c r="AN453" s="26">
        <v>28.02</v>
      </c>
      <c r="AO453" s="26">
        <v>29.22</v>
      </c>
      <c r="AP453" s="26">
        <v>5.5</v>
      </c>
      <c r="AQ453" s="25">
        <v>0</v>
      </c>
      <c r="AR453" s="27">
        <v>0.90600000000000003</v>
      </c>
      <c r="AS453" s="25">
        <v>1372.27</v>
      </c>
      <c r="AT453" s="25">
        <v>1715.97</v>
      </c>
      <c r="AU453" s="25">
        <v>5030.07</v>
      </c>
      <c r="AV453" s="25">
        <v>686.51</v>
      </c>
      <c r="AW453" s="25">
        <v>257.08999999999997</v>
      </c>
      <c r="AX453" s="25">
        <v>9061.91</v>
      </c>
      <c r="AY453" s="25">
        <v>4428.08</v>
      </c>
      <c r="AZ453" s="30">
        <v>0.42630000000000001</v>
      </c>
      <c r="BA453" s="25">
        <v>5157.3</v>
      </c>
      <c r="BB453" s="30">
        <v>0.4965</v>
      </c>
      <c r="BC453" s="25">
        <v>801.99</v>
      </c>
      <c r="BD453" s="30">
        <v>7.7200000000000005E-2</v>
      </c>
      <c r="BE453" s="25">
        <v>10387.370000000001</v>
      </c>
      <c r="BF453" s="25">
        <v>4301.8900000000003</v>
      </c>
      <c r="BG453" s="30">
        <v>1.3080000000000001</v>
      </c>
      <c r="BH453" s="30">
        <v>0.50160000000000005</v>
      </c>
      <c r="BI453" s="30">
        <v>0.2225</v>
      </c>
      <c r="BJ453" s="30">
        <v>0.22059999999999999</v>
      </c>
      <c r="BK453" s="30">
        <v>4.2599999999999999E-2</v>
      </c>
      <c r="BL453" s="30">
        <v>1.26E-2</v>
      </c>
    </row>
    <row r="454" spans="1:64" ht="15" x14ac:dyDescent="0.25">
      <c r="A454" s="28" t="s">
        <v>717</v>
      </c>
      <c r="B454" s="28">
        <v>47506</v>
      </c>
      <c r="C454" s="28">
        <v>98</v>
      </c>
      <c r="D454" s="29">
        <v>5.39</v>
      </c>
      <c r="E454" s="29">
        <v>528.04</v>
      </c>
      <c r="F454" s="29">
        <v>571</v>
      </c>
      <c r="G454" s="30">
        <v>0</v>
      </c>
      <c r="H454" s="30">
        <v>0</v>
      </c>
      <c r="I454" s="30">
        <v>1.6999999999999999E-3</v>
      </c>
      <c r="J454" s="30">
        <v>0</v>
      </c>
      <c r="K454" s="30">
        <v>3.5000000000000001E-3</v>
      </c>
      <c r="L454" s="30">
        <v>0.97729999999999995</v>
      </c>
      <c r="M454" s="30">
        <v>1.7500000000000002E-2</v>
      </c>
      <c r="N454" s="30">
        <v>0.37130000000000002</v>
      </c>
      <c r="O454" s="30">
        <v>0</v>
      </c>
      <c r="P454" s="30">
        <v>0.125</v>
      </c>
      <c r="Q454" s="29">
        <v>31</v>
      </c>
      <c r="R454" s="25">
        <v>40591.1</v>
      </c>
      <c r="S454" s="30">
        <v>0.4667</v>
      </c>
      <c r="T454" s="30">
        <v>0.15559999999999999</v>
      </c>
      <c r="U454" s="30">
        <v>0.37780000000000002</v>
      </c>
      <c r="V454" s="26">
        <v>15.61</v>
      </c>
      <c r="W454" s="29">
        <v>10.14</v>
      </c>
      <c r="X454" s="25">
        <v>36880.300000000003</v>
      </c>
      <c r="Y454" s="26">
        <v>50.44</v>
      </c>
      <c r="Z454" s="25">
        <v>111750.57</v>
      </c>
      <c r="AA454" s="30">
        <v>0.91300000000000003</v>
      </c>
      <c r="AB454" s="30">
        <v>2.5899999999999999E-2</v>
      </c>
      <c r="AC454" s="30">
        <v>5.9700000000000003E-2</v>
      </c>
      <c r="AD454" s="30">
        <v>1.4E-3</v>
      </c>
      <c r="AE454" s="30">
        <v>9.0899999999999995E-2</v>
      </c>
      <c r="AF454" s="25">
        <v>111.75</v>
      </c>
      <c r="AG454" s="25">
        <v>2534.2600000000002</v>
      </c>
      <c r="AH454" s="25">
        <v>342.6</v>
      </c>
      <c r="AI454" s="25">
        <v>98095.38</v>
      </c>
      <c r="AJ454" s="28">
        <v>170</v>
      </c>
      <c r="AK454" s="33">
        <v>32019</v>
      </c>
      <c r="AL454" s="33">
        <v>42498</v>
      </c>
      <c r="AM454" s="26">
        <v>33</v>
      </c>
      <c r="AN454" s="26">
        <v>22</v>
      </c>
      <c r="AO454" s="26">
        <v>22.23</v>
      </c>
      <c r="AP454" s="26">
        <v>4.5999999999999996</v>
      </c>
      <c r="AQ454" s="25">
        <v>991.21</v>
      </c>
      <c r="AR454" s="27">
        <v>1.2594000000000001</v>
      </c>
      <c r="AS454" s="25">
        <v>1523.36</v>
      </c>
      <c r="AT454" s="25">
        <v>1774.1</v>
      </c>
      <c r="AU454" s="25">
        <v>4773.78</v>
      </c>
      <c r="AV454" s="25">
        <v>493.77</v>
      </c>
      <c r="AW454" s="25">
        <v>116.62</v>
      </c>
      <c r="AX454" s="25">
        <v>8681.6200000000008</v>
      </c>
      <c r="AY454" s="25">
        <v>4309.8900000000003</v>
      </c>
      <c r="AZ454" s="30">
        <v>0.46929999999999999</v>
      </c>
      <c r="BA454" s="25">
        <v>3907.66</v>
      </c>
      <c r="BB454" s="30">
        <v>0.42549999999999999</v>
      </c>
      <c r="BC454" s="25">
        <v>966.91</v>
      </c>
      <c r="BD454" s="30">
        <v>0.1053</v>
      </c>
      <c r="BE454" s="25">
        <v>9184.4500000000007</v>
      </c>
      <c r="BF454" s="25">
        <v>5156.3999999999996</v>
      </c>
      <c r="BG454" s="30">
        <v>1.8954</v>
      </c>
      <c r="BH454" s="30">
        <v>0.51129999999999998</v>
      </c>
      <c r="BI454" s="30">
        <v>0.21920000000000001</v>
      </c>
      <c r="BJ454" s="30">
        <v>0.2276</v>
      </c>
      <c r="BK454" s="30">
        <v>3.3700000000000001E-2</v>
      </c>
      <c r="BL454" s="30">
        <v>8.0999999999999996E-3</v>
      </c>
    </row>
    <row r="455" spans="1:64" ht="15" x14ac:dyDescent="0.25">
      <c r="A455" s="28" t="s">
        <v>718</v>
      </c>
      <c r="B455" s="28">
        <v>46474</v>
      </c>
      <c r="C455" s="28">
        <v>153</v>
      </c>
      <c r="D455" s="29">
        <v>9.2100000000000009</v>
      </c>
      <c r="E455" s="29">
        <v>1408.75</v>
      </c>
      <c r="F455" s="29">
        <v>1344</v>
      </c>
      <c r="G455" s="30">
        <v>2.2000000000000001E-3</v>
      </c>
      <c r="H455" s="30">
        <v>0</v>
      </c>
      <c r="I455" s="30">
        <v>5.9999999999999995E-4</v>
      </c>
      <c r="J455" s="30">
        <v>2.2000000000000001E-3</v>
      </c>
      <c r="K455" s="30">
        <v>5.7000000000000002E-3</v>
      </c>
      <c r="L455" s="30">
        <v>0.97540000000000004</v>
      </c>
      <c r="M455" s="30">
        <v>1.3899999999999999E-2</v>
      </c>
      <c r="N455" s="30">
        <v>0.5171</v>
      </c>
      <c r="O455" s="30">
        <v>0</v>
      </c>
      <c r="P455" s="30">
        <v>0.1104</v>
      </c>
      <c r="Q455" s="29">
        <v>58.64</v>
      </c>
      <c r="R455" s="25">
        <v>51994.07</v>
      </c>
      <c r="S455" s="30">
        <v>0.14460000000000001</v>
      </c>
      <c r="T455" s="30">
        <v>0.1807</v>
      </c>
      <c r="U455" s="30">
        <v>0.67469999999999997</v>
      </c>
      <c r="V455" s="26">
        <v>18.57</v>
      </c>
      <c r="W455" s="29">
        <v>10.76</v>
      </c>
      <c r="X455" s="25">
        <v>55463.98</v>
      </c>
      <c r="Y455" s="26">
        <v>126.65</v>
      </c>
      <c r="Z455" s="25">
        <v>96942.39</v>
      </c>
      <c r="AA455" s="30">
        <v>0.78210000000000002</v>
      </c>
      <c r="AB455" s="30">
        <v>0.1754</v>
      </c>
      <c r="AC455" s="30">
        <v>4.1300000000000003E-2</v>
      </c>
      <c r="AD455" s="30">
        <v>1.1999999999999999E-3</v>
      </c>
      <c r="AE455" s="30">
        <v>0.27189999999999998</v>
      </c>
      <c r="AF455" s="25">
        <v>96.94</v>
      </c>
      <c r="AG455" s="25">
        <v>2181.89</v>
      </c>
      <c r="AH455" s="25">
        <v>280.32</v>
      </c>
      <c r="AI455" s="25">
        <v>87093.75</v>
      </c>
      <c r="AJ455" s="28">
        <v>99</v>
      </c>
      <c r="AK455" s="33">
        <v>27316</v>
      </c>
      <c r="AL455" s="33">
        <v>37141</v>
      </c>
      <c r="AM455" s="26">
        <v>33.799999999999997</v>
      </c>
      <c r="AN455" s="26">
        <v>22.01</v>
      </c>
      <c r="AO455" s="26">
        <v>22</v>
      </c>
      <c r="AP455" s="26">
        <v>4.7</v>
      </c>
      <c r="AQ455" s="25">
        <v>0</v>
      </c>
      <c r="AR455" s="27">
        <v>0.78169999999999995</v>
      </c>
      <c r="AS455" s="25">
        <v>926.66</v>
      </c>
      <c r="AT455" s="25">
        <v>2284.87</v>
      </c>
      <c r="AU455" s="25">
        <v>4980.37</v>
      </c>
      <c r="AV455" s="25">
        <v>888.22</v>
      </c>
      <c r="AW455" s="25">
        <v>240.51</v>
      </c>
      <c r="AX455" s="25">
        <v>9320.6299999999992</v>
      </c>
      <c r="AY455" s="25">
        <v>5565.38</v>
      </c>
      <c r="AZ455" s="30">
        <v>0.64119999999999999</v>
      </c>
      <c r="BA455" s="25">
        <v>2045.78</v>
      </c>
      <c r="BB455" s="30">
        <v>0.23569999999999999</v>
      </c>
      <c r="BC455" s="25">
        <v>1068.6199999999999</v>
      </c>
      <c r="BD455" s="30">
        <v>0.1231</v>
      </c>
      <c r="BE455" s="25">
        <v>8679.7800000000007</v>
      </c>
      <c r="BF455" s="25">
        <v>5107.6499999999996</v>
      </c>
      <c r="BG455" s="30">
        <v>2.2061999999999999</v>
      </c>
      <c r="BH455" s="30">
        <v>0.5323</v>
      </c>
      <c r="BI455" s="30">
        <v>0.26069999999999999</v>
      </c>
      <c r="BJ455" s="30">
        <v>0.16139999999999999</v>
      </c>
      <c r="BK455" s="30">
        <v>3.6600000000000001E-2</v>
      </c>
      <c r="BL455" s="30">
        <v>8.8999999999999999E-3</v>
      </c>
    </row>
    <row r="456" spans="1:64" ht="15" x14ac:dyDescent="0.25">
      <c r="A456" s="28" t="s">
        <v>719</v>
      </c>
      <c r="B456" s="28">
        <v>46078</v>
      </c>
      <c r="C456" s="28">
        <v>99</v>
      </c>
      <c r="D456" s="29">
        <v>11.47</v>
      </c>
      <c r="E456" s="29">
        <v>1135.4100000000001</v>
      </c>
      <c r="F456" s="29">
        <v>1124</v>
      </c>
      <c r="G456" s="30">
        <v>2.9999999999999997E-4</v>
      </c>
      <c r="H456" s="30">
        <v>0</v>
      </c>
      <c r="I456" s="30">
        <v>2.7099999999999999E-2</v>
      </c>
      <c r="J456" s="30">
        <v>4.4000000000000003E-3</v>
      </c>
      <c r="K456" s="30">
        <v>1.4800000000000001E-2</v>
      </c>
      <c r="L456" s="30">
        <v>0.92100000000000004</v>
      </c>
      <c r="M456" s="30">
        <v>3.2399999999999998E-2</v>
      </c>
      <c r="N456" s="30">
        <v>0.5383</v>
      </c>
      <c r="O456" s="30">
        <v>0</v>
      </c>
      <c r="P456" s="30">
        <v>0.16589999999999999</v>
      </c>
      <c r="Q456" s="29">
        <v>52.96</v>
      </c>
      <c r="R456" s="25">
        <v>47815.93</v>
      </c>
      <c r="S456" s="30">
        <v>0.1</v>
      </c>
      <c r="T456" s="30">
        <v>0.13750000000000001</v>
      </c>
      <c r="U456" s="30">
        <v>0.76249999999999996</v>
      </c>
      <c r="V456" s="26">
        <v>16.649999999999999</v>
      </c>
      <c r="W456" s="29">
        <v>12.27</v>
      </c>
      <c r="X456" s="25">
        <v>46160.39</v>
      </c>
      <c r="Y456" s="26">
        <v>89.41</v>
      </c>
      <c r="Z456" s="25">
        <v>90345.62</v>
      </c>
      <c r="AA456" s="30">
        <v>0.78920000000000001</v>
      </c>
      <c r="AB456" s="30">
        <v>0.14399999999999999</v>
      </c>
      <c r="AC456" s="30">
        <v>6.5799999999999997E-2</v>
      </c>
      <c r="AD456" s="30">
        <v>1.1000000000000001E-3</v>
      </c>
      <c r="AE456" s="30">
        <v>0.21079999999999999</v>
      </c>
      <c r="AF456" s="25">
        <v>90.35</v>
      </c>
      <c r="AG456" s="25">
        <v>2143.1799999999998</v>
      </c>
      <c r="AH456" s="25">
        <v>291.43</v>
      </c>
      <c r="AI456" s="25">
        <v>82972.350000000006</v>
      </c>
      <c r="AJ456" s="28">
        <v>83</v>
      </c>
      <c r="AK456" s="33">
        <v>25808</v>
      </c>
      <c r="AL456" s="33">
        <v>38882</v>
      </c>
      <c r="AM456" s="26">
        <v>35.17</v>
      </c>
      <c r="AN456" s="26">
        <v>22.76</v>
      </c>
      <c r="AO456" s="26">
        <v>23.68</v>
      </c>
      <c r="AP456" s="26">
        <v>4.5999999999999996</v>
      </c>
      <c r="AQ456" s="25">
        <v>0</v>
      </c>
      <c r="AR456" s="27">
        <v>0.83260000000000001</v>
      </c>
      <c r="AS456" s="25">
        <v>1167.33</v>
      </c>
      <c r="AT456" s="25">
        <v>2009.86</v>
      </c>
      <c r="AU456" s="25">
        <v>5643.76</v>
      </c>
      <c r="AV456" s="25">
        <v>581.83000000000004</v>
      </c>
      <c r="AW456" s="25">
        <v>462.34</v>
      </c>
      <c r="AX456" s="25">
        <v>9865.1200000000008</v>
      </c>
      <c r="AY456" s="25">
        <v>6145.72</v>
      </c>
      <c r="AZ456" s="30">
        <v>0.62939999999999996</v>
      </c>
      <c r="BA456" s="25">
        <v>2065.1799999999998</v>
      </c>
      <c r="BB456" s="30">
        <v>0.21149999999999999</v>
      </c>
      <c r="BC456" s="25">
        <v>1553.41</v>
      </c>
      <c r="BD456" s="30">
        <v>0.15909999999999999</v>
      </c>
      <c r="BE456" s="25">
        <v>9764.31</v>
      </c>
      <c r="BF456" s="25">
        <v>5921.71</v>
      </c>
      <c r="BG456" s="30">
        <v>2.7012</v>
      </c>
      <c r="BH456" s="30">
        <v>0.55479999999999996</v>
      </c>
      <c r="BI456" s="30">
        <v>0.2016</v>
      </c>
      <c r="BJ456" s="30">
        <v>0.19159999999999999</v>
      </c>
      <c r="BK456" s="30">
        <v>3.4599999999999999E-2</v>
      </c>
      <c r="BL456" s="30">
        <v>1.7399999999999999E-2</v>
      </c>
    </row>
    <row r="457" spans="1:64" ht="15" x14ac:dyDescent="0.25">
      <c r="A457" s="28" t="s">
        <v>720</v>
      </c>
      <c r="B457" s="28">
        <v>45591</v>
      </c>
      <c r="C457" s="28">
        <v>9</v>
      </c>
      <c r="D457" s="29">
        <v>129.33000000000001</v>
      </c>
      <c r="E457" s="29">
        <v>1163.96</v>
      </c>
      <c r="F457" s="29">
        <v>1128</v>
      </c>
      <c r="G457" s="30">
        <v>8.9999999999999998E-4</v>
      </c>
      <c r="H457" s="30">
        <v>1.8E-3</v>
      </c>
      <c r="I457" s="30">
        <v>8.3000000000000001E-3</v>
      </c>
      <c r="J457" s="30">
        <v>8.9999999999999998E-4</v>
      </c>
      <c r="K457" s="30">
        <v>6.7999999999999996E-3</v>
      </c>
      <c r="L457" s="30">
        <v>0.96660000000000001</v>
      </c>
      <c r="M457" s="30">
        <v>1.47E-2</v>
      </c>
      <c r="N457" s="30">
        <v>0.51060000000000005</v>
      </c>
      <c r="O457" s="30">
        <v>0</v>
      </c>
      <c r="P457" s="30">
        <v>0.107</v>
      </c>
      <c r="Q457" s="29">
        <v>38.299999999999997</v>
      </c>
      <c r="R457" s="25">
        <v>46500.31</v>
      </c>
      <c r="S457" s="30">
        <v>0.47710000000000002</v>
      </c>
      <c r="T457" s="30">
        <v>3.6700000000000003E-2</v>
      </c>
      <c r="U457" s="30">
        <v>0.48620000000000002</v>
      </c>
      <c r="V457" s="26">
        <v>22.64</v>
      </c>
      <c r="W457" s="29">
        <v>13.19</v>
      </c>
      <c r="X457" s="25">
        <v>40420.61</v>
      </c>
      <c r="Y457" s="26">
        <v>84.69</v>
      </c>
      <c r="Z457" s="25">
        <v>92793.1</v>
      </c>
      <c r="AA457" s="30">
        <v>0.87209999999999999</v>
      </c>
      <c r="AB457" s="30">
        <v>0.1089</v>
      </c>
      <c r="AC457" s="30">
        <v>1.83E-2</v>
      </c>
      <c r="AD457" s="30">
        <v>6.9999999999999999E-4</v>
      </c>
      <c r="AE457" s="30">
        <v>0.1283</v>
      </c>
      <c r="AF457" s="25">
        <v>92.79</v>
      </c>
      <c r="AG457" s="25">
        <v>3122.86</v>
      </c>
      <c r="AH457" s="25">
        <v>490.42</v>
      </c>
      <c r="AI457" s="25">
        <v>99067.21</v>
      </c>
      <c r="AJ457" s="28">
        <v>176</v>
      </c>
      <c r="AK457" s="33">
        <v>27236</v>
      </c>
      <c r="AL457" s="33">
        <v>36789</v>
      </c>
      <c r="AM457" s="26">
        <v>57.8</v>
      </c>
      <c r="AN457" s="26">
        <v>31.17</v>
      </c>
      <c r="AO457" s="26">
        <v>49.3</v>
      </c>
      <c r="AP457" s="26">
        <v>3.7</v>
      </c>
      <c r="AQ457" s="25">
        <v>0</v>
      </c>
      <c r="AR457" s="27">
        <v>1.0971</v>
      </c>
      <c r="AS457" s="25">
        <v>1079.31</v>
      </c>
      <c r="AT457" s="25">
        <v>1633.31</v>
      </c>
      <c r="AU457" s="25">
        <v>5073.78</v>
      </c>
      <c r="AV457" s="25">
        <v>1039.68</v>
      </c>
      <c r="AW457" s="25">
        <v>202.25</v>
      </c>
      <c r="AX457" s="25">
        <v>9028.33</v>
      </c>
      <c r="AY457" s="25">
        <v>4741.6099999999997</v>
      </c>
      <c r="AZ457" s="30">
        <v>0.54949999999999999</v>
      </c>
      <c r="BA457" s="25">
        <v>3056.99</v>
      </c>
      <c r="BB457" s="30">
        <v>0.35420000000000001</v>
      </c>
      <c r="BC457" s="25">
        <v>831.1</v>
      </c>
      <c r="BD457" s="30">
        <v>9.6299999999999997E-2</v>
      </c>
      <c r="BE457" s="25">
        <v>8629.7000000000007</v>
      </c>
      <c r="BF457" s="25">
        <v>3799.54</v>
      </c>
      <c r="BG457" s="30">
        <v>1.5330999999999999</v>
      </c>
      <c r="BH457" s="30">
        <v>0.53610000000000002</v>
      </c>
      <c r="BI457" s="30">
        <v>0.2286</v>
      </c>
      <c r="BJ457" s="30">
        <v>0.1855</v>
      </c>
      <c r="BK457" s="30">
        <v>3.1300000000000001E-2</v>
      </c>
      <c r="BL457" s="30">
        <v>1.8499999999999999E-2</v>
      </c>
    </row>
    <row r="458" spans="1:64" ht="15" x14ac:dyDescent="0.25">
      <c r="A458" s="28" t="s">
        <v>721</v>
      </c>
      <c r="B458" s="28">
        <v>48447</v>
      </c>
      <c r="C458" s="28">
        <v>121</v>
      </c>
      <c r="D458" s="29">
        <v>15.49</v>
      </c>
      <c r="E458" s="29">
        <v>1874.66</v>
      </c>
      <c r="F458" s="29">
        <v>2084</v>
      </c>
      <c r="G458" s="30">
        <v>8.9999999999999993E-3</v>
      </c>
      <c r="H458" s="30">
        <v>1E-3</v>
      </c>
      <c r="I458" s="30">
        <v>1.43E-2</v>
      </c>
      <c r="J458" s="30">
        <v>2.5000000000000001E-3</v>
      </c>
      <c r="K458" s="30">
        <v>1.9400000000000001E-2</v>
      </c>
      <c r="L458" s="30">
        <v>0.92720000000000002</v>
      </c>
      <c r="M458" s="30">
        <v>2.6599999999999999E-2</v>
      </c>
      <c r="N458" s="30">
        <v>0.3196</v>
      </c>
      <c r="O458" s="30">
        <v>0</v>
      </c>
      <c r="P458" s="30">
        <v>0.121</v>
      </c>
      <c r="Q458" s="29">
        <v>85.06</v>
      </c>
      <c r="R458" s="25">
        <v>53987.38</v>
      </c>
      <c r="S458" s="30">
        <v>0.21190000000000001</v>
      </c>
      <c r="T458" s="30">
        <v>0.17799999999999999</v>
      </c>
      <c r="U458" s="30">
        <v>0.61019999999999996</v>
      </c>
      <c r="V458" s="26">
        <v>18.649999999999999</v>
      </c>
      <c r="W458" s="29">
        <v>14.23</v>
      </c>
      <c r="X458" s="25">
        <v>64124.61</v>
      </c>
      <c r="Y458" s="26">
        <v>127.29</v>
      </c>
      <c r="Z458" s="25">
        <v>139261.13</v>
      </c>
      <c r="AA458" s="30">
        <v>0.70120000000000005</v>
      </c>
      <c r="AB458" s="30">
        <v>0.26619999999999999</v>
      </c>
      <c r="AC458" s="30">
        <v>3.1600000000000003E-2</v>
      </c>
      <c r="AD458" s="30">
        <v>1.1000000000000001E-3</v>
      </c>
      <c r="AE458" s="30">
        <v>0.3</v>
      </c>
      <c r="AF458" s="25">
        <v>139.26</v>
      </c>
      <c r="AG458" s="25">
        <v>3638.18</v>
      </c>
      <c r="AH458" s="25">
        <v>422.72</v>
      </c>
      <c r="AI458" s="25">
        <v>136385.64000000001</v>
      </c>
      <c r="AJ458" s="28">
        <v>375</v>
      </c>
      <c r="AK458" s="33">
        <v>33008</v>
      </c>
      <c r="AL458" s="33">
        <v>47435</v>
      </c>
      <c r="AM458" s="26">
        <v>38.31</v>
      </c>
      <c r="AN458" s="26">
        <v>25.11</v>
      </c>
      <c r="AO458" s="26">
        <v>27.29</v>
      </c>
      <c r="AP458" s="26">
        <v>4.2</v>
      </c>
      <c r="AQ458" s="25">
        <v>0</v>
      </c>
      <c r="AR458" s="27">
        <v>0.67579999999999996</v>
      </c>
      <c r="AS458" s="25">
        <v>961.53</v>
      </c>
      <c r="AT458" s="25">
        <v>1501.99</v>
      </c>
      <c r="AU458" s="25">
        <v>4314.83</v>
      </c>
      <c r="AV458" s="25">
        <v>429.77</v>
      </c>
      <c r="AW458" s="25">
        <v>251.82</v>
      </c>
      <c r="AX458" s="25">
        <v>7459.94</v>
      </c>
      <c r="AY458" s="25">
        <v>3020.76</v>
      </c>
      <c r="AZ458" s="30">
        <v>0.37419999999999998</v>
      </c>
      <c r="BA458" s="25">
        <v>4389.97</v>
      </c>
      <c r="BB458" s="30">
        <v>0.54379999999999995</v>
      </c>
      <c r="BC458" s="25">
        <v>661.66</v>
      </c>
      <c r="BD458" s="30">
        <v>8.2000000000000003E-2</v>
      </c>
      <c r="BE458" s="25">
        <v>8072.39</v>
      </c>
      <c r="BF458" s="25">
        <v>3387.89</v>
      </c>
      <c r="BG458" s="30">
        <v>0.88660000000000005</v>
      </c>
      <c r="BH458" s="30">
        <v>0.56010000000000004</v>
      </c>
      <c r="BI458" s="30">
        <v>0.1822</v>
      </c>
      <c r="BJ458" s="30">
        <v>0.2034</v>
      </c>
      <c r="BK458" s="30">
        <v>3.5700000000000003E-2</v>
      </c>
      <c r="BL458" s="30">
        <v>1.8599999999999998E-2</v>
      </c>
    </row>
    <row r="459" spans="1:64" ht="15" x14ac:dyDescent="0.25">
      <c r="A459" s="28" t="s">
        <v>722</v>
      </c>
      <c r="B459" s="28">
        <v>46482</v>
      </c>
      <c r="C459" s="28">
        <v>376</v>
      </c>
      <c r="D459" s="29">
        <v>6.02</v>
      </c>
      <c r="E459" s="29">
        <v>2262.3000000000002</v>
      </c>
      <c r="F459" s="29">
        <v>2164</v>
      </c>
      <c r="G459" s="30">
        <v>5.1000000000000004E-3</v>
      </c>
      <c r="H459" s="30">
        <v>0</v>
      </c>
      <c r="I459" s="30">
        <v>9.5999999999999992E-3</v>
      </c>
      <c r="J459" s="30">
        <v>5.0000000000000001E-4</v>
      </c>
      <c r="K459" s="30">
        <v>4.4999999999999997E-3</v>
      </c>
      <c r="L459" s="30">
        <v>0.96830000000000005</v>
      </c>
      <c r="M459" s="30">
        <v>1.2E-2</v>
      </c>
      <c r="N459" s="30">
        <v>0.46879999999999999</v>
      </c>
      <c r="O459" s="30">
        <v>0</v>
      </c>
      <c r="P459" s="30">
        <v>0.1691</v>
      </c>
      <c r="Q459" s="29">
        <v>97.29</v>
      </c>
      <c r="R459" s="25">
        <v>48941.14</v>
      </c>
      <c r="S459" s="30">
        <v>0.23649999999999999</v>
      </c>
      <c r="T459" s="30">
        <v>0.16889999999999999</v>
      </c>
      <c r="U459" s="30">
        <v>0.59460000000000002</v>
      </c>
      <c r="V459" s="26">
        <v>18.260000000000002</v>
      </c>
      <c r="W459" s="29">
        <v>16.3</v>
      </c>
      <c r="X459" s="25">
        <v>62565.77</v>
      </c>
      <c r="Y459" s="26">
        <v>134.22</v>
      </c>
      <c r="Z459" s="25">
        <v>177710.01</v>
      </c>
      <c r="AA459" s="30">
        <v>0.5595</v>
      </c>
      <c r="AB459" s="30">
        <v>0.13009999999999999</v>
      </c>
      <c r="AC459" s="30">
        <v>0.30959999999999999</v>
      </c>
      <c r="AD459" s="30">
        <v>8.9999999999999998E-4</v>
      </c>
      <c r="AE459" s="30">
        <v>0.44190000000000002</v>
      </c>
      <c r="AF459" s="25">
        <v>177.71</v>
      </c>
      <c r="AG459" s="25">
        <v>4462</v>
      </c>
      <c r="AH459" s="25">
        <v>298.86</v>
      </c>
      <c r="AI459" s="25">
        <v>159420.46</v>
      </c>
      <c r="AJ459" s="28">
        <v>445</v>
      </c>
      <c r="AK459" s="33">
        <v>28162</v>
      </c>
      <c r="AL459" s="33">
        <v>38751</v>
      </c>
      <c r="AM459" s="26">
        <v>32</v>
      </c>
      <c r="AN459" s="26">
        <v>22.01</v>
      </c>
      <c r="AO459" s="26">
        <v>22</v>
      </c>
      <c r="AP459" s="26">
        <v>4.3</v>
      </c>
      <c r="AQ459" s="25">
        <v>0</v>
      </c>
      <c r="AR459" s="27">
        <v>0.91900000000000004</v>
      </c>
      <c r="AS459" s="25">
        <v>1315.95</v>
      </c>
      <c r="AT459" s="25">
        <v>2545.39</v>
      </c>
      <c r="AU459" s="25">
        <v>5093.97</v>
      </c>
      <c r="AV459" s="25">
        <v>735.19</v>
      </c>
      <c r="AW459" s="25">
        <v>408.23</v>
      </c>
      <c r="AX459" s="25">
        <v>10098.73</v>
      </c>
      <c r="AY459" s="25">
        <v>4507.3100000000004</v>
      </c>
      <c r="AZ459" s="30">
        <v>0.45679999999999998</v>
      </c>
      <c r="BA459" s="25">
        <v>4317.72</v>
      </c>
      <c r="BB459" s="30">
        <v>0.43759999999999999</v>
      </c>
      <c r="BC459" s="25">
        <v>1041.46</v>
      </c>
      <c r="BD459" s="30">
        <v>0.1056</v>
      </c>
      <c r="BE459" s="25">
        <v>9866.5</v>
      </c>
      <c r="BF459" s="25">
        <v>3554.88</v>
      </c>
      <c r="BG459" s="30">
        <v>1.3163</v>
      </c>
      <c r="BH459" s="30">
        <v>0.54859999999999998</v>
      </c>
      <c r="BI459" s="30">
        <v>0.23949999999999999</v>
      </c>
      <c r="BJ459" s="30">
        <v>0.14630000000000001</v>
      </c>
      <c r="BK459" s="30">
        <v>3.9699999999999999E-2</v>
      </c>
      <c r="BL459" s="30">
        <v>2.5899999999999999E-2</v>
      </c>
    </row>
    <row r="460" spans="1:64" ht="15" x14ac:dyDescent="0.25">
      <c r="A460" s="28" t="s">
        <v>723</v>
      </c>
      <c r="B460" s="28">
        <v>47514</v>
      </c>
      <c r="C460" s="28">
        <v>143</v>
      </c>
      <c r="D460" s="29">
        <v>7.4</v>
      </c>
      <c r="E460" s="29">
        <v>1057.97</v>
      </c>
      <c r="F460" s="29">
        <v>979</v>
      </c>
      <c r="G460" s="30">
        <v>2.0000000000000001E-4</v>
      </c>
      <c r="H460" s="30">
        <v>0</v>
      </c>
      <c r="I460" s="30">
        <v>1E-3</v>
      </c>
      <c r="J460" s="30">
        <v>1E-4</v>
      </c>
      <c r="K460" s="30">
        <v>9.7000000000000003E-3</v>
      </c>
      <c r="L460" s="30">
        <v>0.97570000000000001</v>
      </c>
      <c r="M460" s="30">
        <v>1.3299999999999999E-2</v>
      </c>
      <c r="N460" s="30">
        <v>0.3473</v>
      </c>
      <c r="O460" s="30">
        <v>0</v>
      </c>
      <c r="P460" s="30">
        <v>0.13289999999999999</v>
      </c>
      <c r="Q460" s="29">
        <v>56.29</v>
      </c>
      <c r="R460" s="25">
        <v>45357.66</v>
      </c>
      <c r="S460" s="30">
        <v>0.1646</v>
      </c>
      <c r="T460" s="30">
        <v>0.12659999999999999</v>
      </c>
      <c r="U460" s="30">
        <v>0.70889999999999997</v>
      </c>
      <c r="V460" s="26">
        <v>14.39</v>
      </c>
      <c r="W460" s="29">
        <v>15</v>
      </c>
      <c r="X460" s="25">
        <v>36554.07</v>
      </c>
      <c r="Y460" s="26">
        <v>70.53</v>
      </c>
      <c r="Z460" s="25">
        <v>101202.2</v>
      </c>
      <c r="AA460" s="30">
        <v>0.92769999999999997</v>
      </c>
      <c r="AB460" s="30">
        <v>3.78E-2</v>
      </c>
      <c r="AC460" s="30">
        <v>3.3500000000000002E-2</v>
      </c>
      <c r="AD460" s="30">
        <v>1E-3</v>
      </c>
      <c r="AE460" s="30">
        <v>7.2499999999999995E-2</v>
      </c>
      <c r="AF460" s="25">
        <v>101.2</v>
      </c>
      <c r="AG460" s="25">
        <v>2080.17</v>
      </c>
      <c r="AH460" s="25">
        <v>342.07</v>
      </c>
      <c r="AI460" s="25">
        <v>88205.14</v>
      </c>
      <c r="AJ460" s="28">
        <v>108</v>
      </c>
      <c r="AK460" s="33">
        <v>32119</v>
      </c>
      <c r="AL460" s="33">
        <v>42508</v>
      </c>
      <c r="AM460" s="26">
        <v>31.8</v>
      </c>
      <c r="AN460" s="26">
        <v>20</v>
      </c>
      <c r="AO460" s="26">
        <v>23.9</v>
      </c>
      <c r="AP460" s="26">
        <v>4.4000000000000004</v>
      </c>
      <c r="AQ460" s="25">
        <v>995.86</v>
      </c>
      <c r="AR460" s="27">
        <v>1.1103000000000001</v>
      </c>
      <c r="AS460" s="25">
        <v>1118.43</v>
      </c>
      <c r="AT460" s="25">
        <v>2122.2199999999998</v>
      </c>
      <c r="AU460" s="25">
        <v>5426.42</v>
      </c>
      <c r="AV460" s="25">
        <v>763.18</v>
      </c>
      <c r="AW460" s="25">
        <v>208.04</v>
      </c>
      <c r="AX460" s="25">
        <v>9638.2999999999993</v>
      </c>
      <c r="AY460" s="25">
        <v>5734.2</v>
      </c>
      <c r="AZ460" s="30">
        <v>0.59330000000000005</v>
      </c>
      <c r="BA460" s="25">
        <v>3527.7</v>
      </c>
      <c r="BB460" s="30">
        <v>0.36499999999999999</v>
      </c>
      <c r="BC460" s="25">
        <v>403.76</v>
      </c>
      <c r="BD460" s="30">
        <v>4.1799999999999997E-2</v>
      </c>
      <c r="BE460" s="25">
        <v>9665.66</v>
      </c>
      <c r="BF460" s="25">
        <v>4694.1000000000004</v>
      </c>
      <c r="BG460" s="30">
        <v>1.8815</v>
      </c>
      <c r="BH460" s="30">
        <v>0.52510000000000001</v>
      </c>
      <c r="BI460" s="30">
        <v>0.23269999999999999</v>
      </c>
      <c r="BJ460" s="30">
        <v>0.1893</v>
      </c>
      <c r="BK460" s="30">
        <v>2.5499999999999998E-2</v>
      </c>
      <c r="BL460" s="30">
        <v>2.7400000000000001E-2</v>
      </c>
    </row>
    <row r="461" spans="1:64" ht="15" x14ac:dyDescent="0.25">
      <c r="A461" s="28" t="s">
        <v>724</v>
      </c>
      <c r="B461" s="28">
        <v>47894</v>
      </c>
      <c r="C461" s="28">
        <v>64</v>
      </c>
      <c r="D461" s="29">
        <v>81.02</v>
      </c>
      <c r="E461" s="29">
        <v>5185.08</v>
      </c>
      <c r="F461" s="29">
        <v>4877</v>
      </c>
      <c r="G461" s="30">
        <v>9.5999999999999992E-3</v>
      </c>
      <c r="H461" s="30">
        <v>2.9999999999999997E-4</v>
      </c>
      <c r="I461" s="30">
        <v>2.3199999999999998E-2</v>
      </c>
      <c r="J461" s="30">
        <v>6.9999999999999999E-4</v>
      </c>
      <c r="K461" s="30">
        <v>0.03</v>
      </c>
      <c r="L461" s="30">
        <v>0.90410000000000001</v>
      </c>
      <c r="M461" s="30">
        <v>3.2099999999999997E-2</v>
      </c>
      <c r="N461" s="30">
        <v>0.15890000000000001</v>
      </c>
      <c r="O461" s="30">
        <v>1.6400000000000001E-2</v>
      </c>
      <c r="P461" s="30">
        <v>0.10780000000000001</v>
      </c>
      <c r="Q461" s="29">
        <v>195</v>
      </c>
      <c r="R461" s="25">
        <v>60331.39</v>
      </c>
      <c r="S461" s="30">
        <v>0.21049999999999999</v>
      </c>
      <c r="T461" s="30">
        <v>0.30880000000000002</v>
      </c>
      <c r="U461" s="30">
        <v>0.48070000000000002</v>
      </c>
      <c r="V461" s="26">
        <v>20.98</v>
      </c>
      <c r="W461" s="29">
        <v>30.6</v>
      </c>
      <c r="X461" s="25">
        <v>74341.850000000006</v>
      </c>
      <c r="Y461" s="26">
        <v>166.88</v>
      </c>
      <c r="Z461" s="25">
        <v>197973.5</v>
      </c>
      <c r="AA461" s="30">
        <v>0.83530000000000004</v>
      </c>
      <c r="AB461" s="30">
        <v>0.14460000000000001</v>
      </c>
      <c r="AC461" s="30">
        <v>1.9300000000000001E-2</v>
      </c>
      <c r="AD461" s="30">
        <v>8.0000000000000004E-4</v>
      </c>
      <c r="AE461" s="30">
        <v>0.16489999999999999</v>
      </c>
      <c r="AF461" s="25">
        <v>197.97</v>
      </c>
      <c r="AG461" s="25">
        <v>5501.04</v>
      </c>
      <c r="AH461" s="25">
        <v>678.98</v>
      </c>
      <c r="AI461" s="25">
        <v>224191.25</v>
      </c>
      <c r="AJ461" s="28">
        <v>552</v>
      </c>
      <c r="AK461" s="33">
        <v>40153</v>
      </c>
      <c r="AL461" s="33">
        <v>58725</v>
      </c>
      <c r="AM461" s="26">
        <v>52.98</v>
      </c>
      <c r="AN461" s="26">
        <v>27.55</v>
      </c>
      <c r="AO461" s="26">
        <v>25.68</v>
      </c>
      <c r="AP461" s="26">
        <v>4.8</v>
      </c>
      <c r="AQ461" s="25">
        <v>0</v>
      </c>
      <c r="AR461" s="27">
        <v>0.75539999999999996</v>
      </c>
      <c r="AS461" s="25">
        <v>1116.23</v>
      </c>
      <c r="AT461" s="25">
        <v>2331.61</v>
      </c>
      <c r="AU461" s="25">
        <v>4927.68</v>
      </c>
      <c r="AV461" s="25">
        <v>568.64</v>
      </c>
      <c r="AW461" s="25">
        <v>303.56</v>
      </c>
      <c r="AX461" s="25">
        <v>9247.7199999999993</v>
      </c>
      <c r="AY461" s="25">
        <v>2358</v>
      </c>
      <c r="AZ461" s="30">
        <v>0.2878</v>
      </c>
      <c r="BA461" s="25">
        <v>5391.51</v>
      </c>
      <c r="BB461" s="30">
        <v>0.65810000000000002</v>
      </c>
      <c r="BC461" s="25">
        <v>442.88</v>
      </c>
      <c r="BD461" s="30">
        <v>5.4100000000000002E-2</v>
      </c>
      <c r="BE461" s="25">
        <v>8192.39</v>
      </c>
      <c r="BF461" s="25">
        <v>1216.58</v>
      </c>
      <c r="BG461" s="30">
        <v>0.2001</v>
      </c>
      <c r="BH461" s="30">
        <v>0.57169999999999999</v>
      </c>
      <c r="BI461" s="30">
        <v>0.2283</v>
      </c>
      <c r="BJ461" s="30">
        <v>0.14560000000000001</v>
      </c>
      <c r="BK461" s="30">
        <v>4.2200000000000001E-2</v>
      </c>
      <c r="BL461" s="30">
        <v>1.23E-2</v>
      </c>
    </row>
    <row r="462" spans="1:64" ht="15" x14ac:dyDescent="0.25">
      <c r="A462" s="28" t="s">
        <v>725</v>
      </c>
      <c r="B462" s="28">
        <v>48090</v>
      </c>
      <c r="C462" s="28">
        <v>62</v>
      </c>
      <c r="D462" s="29">
        <v>12.53</v>
      </c>
      <c r="E462" s="29">
        <v>777.05</v>
      </c>
      <c r="F462" s="29">
        <v>727</v>
      </c>
      <c r="G462" s="30">
        <v>6.8999999999999999E-3</v>
      </c>
      <c r="H462" s="30">
        <v>1.4E-3</v>
      </c>
      <c r="I462" s="30">
        <v>3.8E-3</v>
      </c>
      <c r="J462" s="30">
        <v>0</v>
      </c>
      <c r="K462" s="30">
        <v>1.1599999999999999E-2</v>
      </c>
      <c r="L462" s="30">
        <v>0.93159999999999998</v>
      </c>
      <c r="M462" s="30">
        <v>4.4699999999999997E-2</v>
      </c>
      <c r="N462" s="30">
        <v>0.45800000000000002</v>
      </c>
      <c r="O462" s="30">
        <v>0</v>
      </c>
      <c r="P462" s="30">
        <v>0.13489999999999999</v>
      </c>
      <c r="Q462" s="29">
        <v>41.12</v>
      </c>
      <c r="R462" s="25">
        <v>44677.87</v>
      </c>
      <c r="S462" s="30">
        <v>0.1852</v>
      </c>
      <c r="T462" s="30">
        <v>0.2346</v>
      </c>
      <c r="U462" s="30">
        <v>0.58020000000000005</v>
      </c>
      <c r="V462" s="26">
        <v>15.37</v>
      </c>
      <c r="W462" s="29">
        <v>10.6</v>
      </c>
      <c r="X462" s="25">
        <v>49908.09</v>
      </c>
      <c r="Y462" s="26">
        <v>70.989999999999995</v>
      </c>
      <c r="Z462" s="25">
        <v>83819.05</v>
      </c>
      <c r="AA462" s="30">
        <v>0.92279999999999995</v>
      </c>
      <c r="AB462" s="30">
        <v>4.8899999999999999E-2</v>
      </c>
      <c r="AC462" s="30">
        <v>2.7300000000000001E-2</v>
      </c>
      <c r="AD462" s="30">
        <v>8.9999999999999998E-4</v>
      </c>
      <c r="AE462" s="30">
        <v>8.0699999999999994E-2</v>
      </c>
      <c r="AF462" s="25">
        <v>83.82</v>
      </c>
      <c r="AG462" s="25">
        <v>1908.53</v>
      </c>
      <c r="AH462" s="25">
        <v>273.01</v>
      </c>
      <c r="AI462" s="25">
        <v>77844.7</v>
      </c>
      <c r="AJ462" s="28">
        <v>66</v>
      </c>
      <c r="AK462" s="33">
        <v>32099</v>
      </c>
      <c r="AL462" s="33">
        <v>41578</v>
      </c>
      <c r="AM462" s="26">
        <v>47.5</v>
      </c>
      <c r="AN462" s="26">
        <v>22</v>
      </c>
      <c r="AO462" s="26">
        <v>23.01</v>
      </c>
      <c r="AP462" s="26">
        <v>4.3</v>
      </c>
      <c r="AQ462" s="25">
        <v>1408.48</v>
      </c>
      <c r="AR462" s="27">
        <v>1.5088999999999999</v>
      </c>
      <c r="AS462" s="25">
        <v>1131.94</v>
      </c>
      <c r="AT462" s="25">
        <v>2210.7800000000002</v>
      </c>
      <c r="AU462" s="25">
        <v>5515.68</v>
      </c>
      <c r="AV462" s="25">
        <v>552.85</v>
      </c>
      <c r="AW462" s="25">
        <v>416.25</v>
      </c>
      <c r="AX462" s="25">
        <v>9827.5</v>
      </c>
      <c r="AY462" s="25">
        <v>5561.36</v>
      </c>
      <c r="AZ462" s="30">
        <v>0.56399999999999995</v>
      </c>
      <c r="BA462" s="25">
        <v>3591.66</v>
      </c>
      <c r="BB462" s="30">
        <v>0.36430000000000001</v>
      </c>
      <c r="BC462" s="25">
        <v>706.94</v>
      </c>
      <c r="BD462" s="30">
        <v>7.17E-2</v>
      </c>
      <c r="BE462" s="25">
        <v>9859.9599999999991</v>
      </c>
      <c r="BF462" s="25">
        <v>4995.2299999999996</v>
      </c>
      <c r="BG462" s="30">
        <v>2.3504999999999998</v>
      </c>
      <c r="BH462" s="30">
        <v>0.53129999999999999</v>
      </c>
      <c r="BI462" s="30">
        <v>0.2271</v>
      </c>
      <c r="BJ462" s="30">
        <v>0.21429999999999999</v>
      </c>
      <c r="BK462" s="30">
        <v>1.35E-2</v>
      </c>
      <c r="BL462" s="30">
        <v>1.38E-2</v>
      </c>
    </row>
    <row r="463" spans="1:64" ht="15" x14ac:dyDescent="0.25">
      <c r="A463" s="28" t="s">
        <v>726</v>
      </c>
      <c r="B463" s="28">
        <v>47944</v>
      </c>
      <c r="C463" s="28">
        <v>137</v>
      </c>
      <c r="D463" s="29">
        <v>12</v>
      </c>
      <c r="E463" s="29">
        <v>1643.52</v>
      </c>
      <c r="F463" s="29">
        <v>1517</v>
      </c>
      <c r="G463" s="30">
        <v>5.9999999999999995E-4</v>
      </c>
      <c r="H463" s="30">
        <v>0</v>
      </c>
      <c r="I463" s="30">
        <v>6.7999999999999996E-3</v>
      </c>
      <c r="J463" s="30">
        <v>1.1000000000000001E-3</v>
      </c>
      <c r="K463" s="30">
        <v>1.01E-2</v>
      </c>
      <c r="L463" s="30">
        <v>0.97689999999999999</v>
      </c>
      <c r="M463" s="30">
        <v>4.4999999999999997E-3</v>
      </c>
      <c r="N463" s="30">
        <v>0.54020000000000001</v>
      </c>
      <c r="O463" s="30">
        <v>0</v>
      </c>
      <c r="P463" s="30">
        <v>0.1212</v>
      </c>
      <c r="Q463" s="29">
        <v>85</v>
      </c>
      <c r="R463" s="25">
        <v>48536.58</v>
      </c>
      <c r="S463" s="30">
        <v>0.15909999999999999</v>
      </c>
      <c r="T463" s="30">
        <v>0.17419999999999999</v>
      </c>
      <c r="U463" s="30">
        <v>0.66669999999999996</v>
      </c>
      <c r="V463" s="26">
        <v>15.66</v>
      </c>
      <c r="W463" s="29">
        <v>18</v>
      </c>
      <c r="X463" s="25">
        <v>59045.78</v>
      </c>
      <c r="Y463" s="26">
        <v>86.16</v>
      </c>
      <c r="Z463" s="25">
        <v>69302.78</v>
      </c>
      <c r="AA463" s="30">
        <v>0.7319</v>
      </c>
      <c r="AB463" s="30">
        <v>6.4799999999999996E-2</v>
      </c>
      <c r="AC463" s="30">
        <v>0.2019</v>
      </c>
      <c r="AD463" s="30">
        <v>1.4E-3</v>
      </c>
      <c r="AE463" s="30">
        <v>0.26860000000000001</v>
      </c>
      <c r="AF463" s="25">
        <v>69.3</v>
      </c>
      <c r="AG463" s="25">
        <v>1569.8</v>
      </c>
      <c r="AH463" s="25">
        <v>184.96</v>
      </c>
      <c r="AI463" s="25">
        <v>56022.02</v>
      </c>
      <c r="AJ463" s="28">
        <v>16</v>
      </c>
      <c r="AK463" s="33">
        <v>25562</v>
      </c>
      <c r="AL463" s="33">
        <v>36825</v>
      </c>
      <c r="AM463" s="26">
        <v>24.9</v>
      </c>
      <c r="AN463" s="26">
        <v>22</v>
      </c>
      <c r="AO463" s="26">
        <v>22.95</v>
      </c>
      <c r="AP463" s="26">
        <v>4.5</v>
      </c>
      <c r="AQ463" s="25">
        <v>0</v>
      </c>
      <c r="AR463" s="27">
        <v>0.60119999999999996</v>
      </c>
      <c r="AS463" s="25">
        <v>1250.1600000000001</v>
      </c>
      <c r="AT463" s="25">
        <v>3224.15</v>
      </c>
      <c r="AU463" s="25">
        <v>7777.36</v>
      </c>
      <c r="AV463" s="25">
        <v>832.49</v>
      </c>
      <c r="AW463" s="25">
        <v>38.9</v>
      </c>
      <c r="AX463" s="25">
        <v>13123.06</v>
      </c>
      <c r="AY463" s="25">
        <v>8194.64</v>
      </c>
      <c r="AZ463" s="30">
        <v>0.66549999999999998</v>
      </c>
      <c r="BA463" s="25">
        <v>2009.33</v>
      </c>
      <c r="BB463" s="30">
        <v>0.16320000000000001</v>
      </c>
      <c r="BC463" s="25">
        <v>2109.6999999999998</v>
      </c>
      <c r="BD463" s="30">
        <v>0.17130000000000001</v>
      </c>
      <c r="BE463" s="25">
        <v>12313.66</v>
      </c>
      <c r="BF463" s="25">
        <v>7678.46</v>
      </c>
      <c r="BG463" s="30">
        <v>4.1592000000000002</v>
      </c>
      <c r="BH463" s="30">
        <v>0.53359999999999996</v>
      </c>
      <c r="BI463" s="30">
        <v>0.24279999999999999</v>
      </c>
      <c r="BJ463" s="30">
        <v>0.17269999999999999</v>
      </c>
      <c r="BK463" s="30">
        <v>3.8199999999999998E-2</v>
      </c>
      <c r="BL463" s="30">
        <v>1.2699999999999999E-2</v>
      </c>
    </row>
    <row r="464" spans="1:64" ht="15" x14ac:dyDescent="0.25">
      <c r="A464" s="28" t="s">
        <v>727</v>
      </c>
      <c r="B464" s="28">
        <v>44701</v>
      </c>
      <c r="C464" s="28">
        <v>5</v>
      </c>
      <c r="D464" s="29">
        <v>533.30999999999995</v>
      </c>
      <c r="E464" s="29">
        <v>2666.53</v>
      </c>
      <c r="F464" s="29">
        <v>2529</v>
      </c>
      <c r="G464" s="30">
        <v>2.3300000000000001E-2</v>
      </c>
      <c r="H464" s="30">
        <v>0</v>
      </c>
      <c r="I464" s="30">
        <v>8.8000000000000005E-3</v>
      </c>
      <c r="J464" s="30">
        <v>2.3999999999999998E-3</v>
      </c>
      <c r="K464" s="30">
        <v>2.0299999999999999E-2</v>
      </c>
      <c r="L464" s="30">
        <v>0.91800000000000004</v>
      </c>
      <c r="M464" s="30">
        <v>2.7199999999999998E-2</v>
      </c>
      <c r="N464" s="30">
        <v>0.1119</v>
      </c>
      <c r="O464" s="30">
        <v>2.0199999999999999E-2</v>
      </c>
      <c r="P464" s="30">
        <v>0.1016</v>
      </c>
      <c r="Q464" s="29">
        <v>117.33</v>
      </c>
      <c r="R464" s="25">
        <v>73950.070000000007</v>
      </c>
      <c r="S464" s="30">
        <v>0.15629999999999999</v>
      </c>
      <c r="T464" s="30">
        <v>0.20630000000000001</v>
      </c>
      <c r="U464" s="30">
        <v>0.63749999999999996</v>
      </c>
      <c r="V464" s="26">
        <v>20.43</v>
      </c>
      <c r="W464" s="29">
        <v>17.2</v>
      </c>
      <c r="X464" s="25">
        <v>102252.13</v>
      </c>
      <c r="Y464" s="26">
        <v>155.03</v>
      </c>
      <c r="Z464" s="25">
        <v>266452.57</v>
      </c>
      <c r="AA464" s="30">
        <v>0.81740000000000002</v>
      </c>
      <c r="AB464" s="30">
        <v>0.1724</v>
      </c>
      <c r="AC464" s="30">
        <v>9.5999999999999992E-3</v>
      </c>
      <c r="AD464" s="30">
        <v>5.9999999999999995E-4</v>
      </c>
      <c r="AE464" s="30">
        <v>0.18260000000000001</v>
      </c>
      <c r="AF464" s="25">
        <v>266.45</v>
      </c>
      <c r="AG464" s="25">
        <v>10804.69</v>
      </c>
      <c r="AH464" s="25">
        <v>1415.01</v>
      </c>
      <c r="AI464" s="25">
        <v>286971.59999999998</v>
      </c>
      <c r="AJ464" s="28">
        <v>595</v>
      </c>
      <c r="AK464" s="33">
        <v>41107</v>
      </c>
      <c r="AL464" s="33">
        <v>74187</v>
      </c>
      <c r="AM464" s="26">
        <v>78.17</v>
      </c>
      <c r="AN464" s="26">
        <v>37.82</v>
      </c>
      <c r="AO464" s="26">
        <v>51.27</v>
      </c>
      <c r="AP464" s="26">
        <v>4.57</v>
      </c>
      <c r="AQ464" s="25">
        <v>0</v>
      </c>
      <c r="AR464" s="27">
        <v>0.84409999999999996</v>
      </c>
      <c r="AS464" s="25">
        <v>1752.62</v>
      </c>
      <c r="AT464" s="25">
        <v>2265.85</v>
      </c>
      <c r="AU464" s="25">
        <v>7294.8</v>
      </c>
      <c r="AV464" s="25">
        <v>1456.33</v>
      </c>
      <c r="AW464" s="25">
        <v>181.83</v>
      </c>
      <c r="AX464" s="25">
        <v>12951.44</v>
      </c>
      <c r="AY464" s="25">
        <v>2284.23</v>
      </c>
      <c r="AZ464" s="30">
        <v>0.1729</v>
      </c>
      <c r="BA464" s="25">
        <v>10004.33</v>
      </c>
      <c r="BB464" s="30">
        <v>0.75729999999999997</v>
      </c>
      <c r="BC464" s="25">
        <v>921.25</v>
      </c>
      <c r="BD464" s="30">
        <v>6.9699999999999998E-2</v>
      </c>
      <c r="BE464" s="25">
        <v>13209.82</v>
      </c>
      <c r="BF464" s="25">
        <v>395.07</v>
      </c>
      <c r="BG464" s="30">
        <v>3.7999999999999999E-2</v>
      </c>
      <c r="BH464" s="30">
        <v>0.62660000000000005</v>
      </c>
      <c r="BI464" s="30">
        <v>0.22969999999999999</v>
      </c>
      <c r="BJ464" s="30">
        <v>0.1041</v>
      </c>
      <c r="BK464" s="30">
        <v>2.24E-2</v>
      </c>
      <c r="BL464" s="30">
        <v>1.72E-2</v>
      </c>
    </row>
    <row r="465" spans="1:64" ht="15" x14ac:dyDescent="0.25">
      <c r="A465" s="28" t="s">
        <v>728</v>
      </c>
      <c r="B465" s="28">
        <v>47308</v>
      </c>
      <c r="C465" s="28">
        <v>128</v>
      </c>
      <c r="D465" s="29">
        <v>15.63</v>
      </c>
      <c r="E465" s="29">
        <v>2000.83</v>
      </c>
      <c r="F465" s="29">
        <v>1879</v>
      </c>
      <c r="G465" s="30">
        <v>1.4E-3</v>
      </c>
      <c r="H465" s="30">
        <v>5.0000000000000001E-4</v>
      </c>
      <c r="I465" s="30">
        <v>3.2000000000000002E-3</v>
      </c>
      <c r="J465" s="30">
        <v>1.1000000000000001E-3</v>
      </c>
      <c r="K465" s="30">
        <v>6.8999999999999999E-3</v>
      </c>
      <c r="L465" s="30">
        <v>0.95250000000000001</v>
      </c>
      <c r="M465" s="30">
        <v>3.44E-2</v>
      </c>
      <c r="N465" s="30">
        <v>0.5907</v>
      </c>
      <c r="O465" s="30">
        <v>0</v>
      </c>
      <c r="P465" s="30">
        <v>0.156</v>
      </c>
      <c r="Q465" s="29">
        <v>75.510000000000005</v>
      </c>
      <c r="R465" s="25">
        <v>46209.21</v>
      </c>
      <c r="S465" s="30">
        <v>0.28949999999999998</v>
      </c>
      <c r="T465" s="30">
        <v>0.13159999999999999</v>
      </c>
      <c r="U465" s="30">
        <v>0.57889999999999997</v>
      </c>
      <c r="V465" s="26">
        <v>19.559999999999999</v>
      </c>
      <c r="W465" s="29">
        <v>16.2</v>
      </c>
      <c r="X465" s="25">
        <v>54774.79</v>
      </c>
      <c r="Y465" s="26">
        <v>117.94</v>
      </c>
      <c r="Z465" s="25">
        <v>116338.78</v>
      </c>
      <c r="AA465" s="30">
        <v>0.53600000000000003</v>
      </c>
      <c r="AB465" s="30">
        <v>0.19739999999999999</v>
      </c>
      <c r="AC465" s="30">
        <v>0.26550000000000001</v>
      </c>
      <c r="AD465" s="30">
        <v>1.1000000000000001E-3</v>
      </c>
      <c r="AE465" s="30">
        <v>0.4642</v>
      </c>
      <c r="AF465" s="25">
        <v>116.34</v>
      </c>
      <c r="AG465" s="25">
        <v>3127.64</v>
      </c>
      <c r="AH465" s="25">
        <v>273.87</v>
      </c>
      <c r="AI465" s="25">
        <v>95715.97</v>
      </c>
      <c r="AJ465" s="28">
        <v>155</v>
      </c>
      <c r="AK465" s="33">
        <v>24778</v>
      </c>
      <c r="AL465" s="33">
        <v>36405</v>
      </c>
      <c r="AM465" s="26">
        <v>27.95</v>
      </c>
      <c r="AN465" s="26">
        <v>26.39</v>
      </c>
      <c r="AO465" s="26">
        <v>26.78</v>
      </c>
      <c r="AP465" s="26">
        <v>3.4</v>
      </c>
      <c r="AQ465" s="25">
        <v>0</v>
      </c>
      <c r="AR465" s="27">
        <v>0.99450000000000005</v>
      </c>
      <c r="AS465" s="25">
        <v>1009.36</v>
      </c>
      <c r="AT465" s="25">
        <v>1720.61</v>
      </c>
      <c r="AU465" s="25">
        <v>5093.07</v>
      </c>
      <c r="AV465" s="25">
        <v>545.54</v>
      </c>
      <c r="AW465" s="25">
        <v>416.44</v>
      </c>
      <c r="AX465" s="25">
        <v>8785.0300000000007</v>
      </c>
      <c r="AY465" s="25">
        <v>5230.66</v>
      </c>
      <c r="AZ465" s="30">
        <v>0.53400000000000003</v>
      </c>
      <c r="BA465" s="25">
        <v>3371.27</v>
      </c>
      <c r="BB465" s="30">
        <v>0.34420000000000001</v>
      </c>
      <c r="BC465" s="25">
        <v>1192.4000000000001</v>
      </c>
      <c r="BD465" s="30">
        <v>0.1217</v>
      </c>
      <c r="BE465" s="25">
        <v>9794.33</v>
      </c>
      <c r="BF465" s="25">
        <v>4224.1899999999996</v>
      </c>
      <c r="BG465" s="30">
        <v>1.9770000000000001</v>
      </c>
      <c r="BH465" s="30">
        <v>0.51649999999999996</v>
      </c>
      <c r="BI465" s="30">
        <v>0.23580000000000001</v>
      </c>
      <c r="BJ465" s="30">
        <v>0.1643</v>
      </c>
      <c r="BK465" s="30">
        <v>3.5099999999999999E-2</v>
      </c>
      <c r="BL465" s="30">
        <v>4.8300000000000003E-2</v>
      </c>
    </row>
    <row r="466" spans="1:64" ht="15" x14ac:dyDescent="0.25">
      <c r="A466" s="28" t="s">
        <v>729</v>
      </c>
      <c r="B466" s="28">
        <v>49213</v>
      </c>
      <c r="C466" s="28">
        <v>28</v>
      </c>
      <c r="D466" s="29">
        <v>47.09</v>
      </c>
      <c r="E466" s="29">
        <v>1318.55</v>
      </c>
      <c r="F466" s="29">
        <v>1275</v>
      </c>
      <c r="G466" s="30">
        <v>5.4999999999999997E-3</v>
      </c>
      <c r="H466" s="30">
        <v>0</v>
      </c>
      <c r="I466" s="30">
        <v>9.2999999999999992E-3</v>
      </c>
      <c r="J466" s="30">
        <v>0</v>
      </c>
      <c r="K466" s="30">
        <v>7.4999999999999997E-3</v>
      </c>
      <c r="L466" s="30">
        <v>0.95620000000000005</v>
      </c>
      <c r="M466" s="30">
        <v>2.1499999999999998E-2</v>
      </c>
      <c r="N466" s="30">
        <v>0.252</v>
      </c>
      <c r="O466" s="30">
        <v>0</v>
      </c>
      <c r="P466" s="30">
        <v>0.12740000000000001</v>
      </c>
      <c r="Q466" s="29">
        <v>59.01</v>
      </c>
      <c r="R466" s="25">
        <v>52256.29</v>
      </c>
      <c r="S466" s="30">
        <v>0.25609999999999999</v>
      </c>
      <c r="T466" s="30">
        <v>0.17069999999999999</v>
      </c>
      <c r="U466" s="30">
        <v>0.57320000000000004</v>
      </c>
      <c r="V466" s="26">
        <v>18.47</v>
      </c>
      <c r="W466" s="29">
        <v>6</v>
      </c>
      <c r="X466" s="25">
        <v>74712.17</v>
      </c>
      <c r="Y466" s="26">
        <v>212.79</v>
      </c>
      <c r="Z466" s="25">
        <v>131937.35999999999</v>
      </c>
      <c r="AA466" s="30">
        <v>0.86650000000000005</v>
      </c>
      <c r="AB466" s="30">
        <v>8.2400000000000001E-2</v>
      </c>
      <c r="AC466" s="30">
        <v>4.99E-2</v>
      </c>
      <c r="AD466" s="30">
        <v>1.1999999999999999E-3</v>
      </c>
      <c r="AE466" s="30">
        <v>0.13389999999999999</v>
      </c>
      <c r="AF466" s="25">
        <v>131.94</v>
      </c>
      <c r="AG466" s="25">
        <v>4279.51</v>
      </c>
      <c r="AH466" s="25">
        <v>491.53</v>
      </c>
      <c r="AI466" s="25">
        <v>147049.89000000001</v>
      </c>
      <c r="AJ466" s="28">
        <v>406</v>
      </c>
      <c r="AK466" s="33">
        <v>36612</v>
      </c>
      <c r="AL466" s="33">
        <v>49690</v>
      </c>
      <c r="AM466" s="26">
        <v>64.069999999999993</v>
      </c>
      <c r="AN466" s="26">
        <v>30.31</v>
      </c>
      <c r="AO466" s="26">
        <v>35.14</v>
      </c>
      <c r="AP466" s="26">
        <v>5.6</v>
      </c>
      <c r="AQ466" s="25">
        <v>0</v>
      </c>
      <c r="AR466" s="27">
        <v>0.84530000000000005</v>
      </c>
      <c r="AS466" s="25">
        <v>1041.97</v>
      </c>
      <c r="AT466" s="25">
        <v>1546.96</v>
      </c>
      <c r="AU466" s="25">
        <v>4758.55</v>
      </c>
      <c r="AV466" s="25">
        <v>767.16</v>
      </c>
      <c r="AW466" s="25">
        <v>203.07</v>
      </c>
      <c r="AX466" s="25">
        <v>8317.7099999999991</v>
      </c>
      <c r="AY466" s="25">
        <v>3871.34</v>
      </c>
      <c r="AZ466" s="30">
        <v>0.4788</v>
      </c>
      <c r="BA466" s="25">
        <v>3729.81</v>
      </c>
      <c r="BB466" s="30">
        <v>0.46129999999999999</v>
      </c>
      <c r="BC466" s="25">
        <v>483.99</v>
      </c>
      <c r="BD466" s="30">
        <v>5.9900000000000002E-2</v>
      </c>
      <c r="BE466" s="25">
        <v>8085.15</v>
      </c>
      <c r="BF466" s="25">
        <v>2979.81</v>
      </c>
      <c r="BG466" s="30">
        <v>0.74309999999999998</v>
      </c>
      <c r="BH466" s="30">
        <v>0.57509999999999994</v>
      </c>
      <c r="BI466" s="30">
        <v>0.23089999999999999</v>
      </c>
      <c r="BJ466" s="30">
        <v>0.14680000000000001</v>
      </c>
      <c r="BK466" s="30">
        <v>3.1600000000000003E-2</v>
      </c>
      <c r="BL466" s="30">
        <v>1.5599999999999999E-2</v>
      </c>
    </row>
    <row r="467" spans="1:64" ht="15" x14ac:dyDescent="0.25">
      <c r="A467" s="28" t="s">
        <v>730</v>
      </c>
      <c r="B467" s="28">
        <v>46144</v>
      </c>
      <c r="C467" s="28">
        <v>70</v>
      </c>
      <c r="D467" s="29">
        <v>41.93</v>
      </c>
      <c r="E467" s="29">
        <v>2935.35</v>
      </c>
      <c r="F467" s="29">
        <v>2830</v>
      </c>
      <c r="G467" s="30">
        <v>3.0999999999999999E-3</v>
      </c>
      <c r="H467" s="30">
        <v>4.0000000000000002E-4</v>
      </c>
      <c r="I467" s="30">
        <v>3.8E-3</v>
      </c>
      <c r="J467" s="30">
        <v>1.1000000000000001E-3</v>
      </c>
      <c r="K467" s="30">
        <v>6.6E-3</v>
      </c>
      <c r="L467" s="30">
        <v>0.97250000000000003</v>
      </c>
      <c r="M467" s="30">
        <v>1.2500000000000001E-2</v>
      </c>
      <c r="N467" s="30">
        <v>0.22720000000000001</v>
      </c>
      <c r="O467" s="30">
        <v>0</v>
      </c>
      <c r="P467" s="30">
        <v>0.1028</v>
      </c>
      <c r="Q467" s="29">
        <v>115.87</v>
      </c>
      <c r="R467" s="25">
        <v>57136.66</v>
      </c>
      <c r="S467" s="30">
        <v>0.19750000000000001</v>
      </c>
      <c r="T467" s="30">
        <v>0.26540000000000002</v>
      </c>
      <c r="U467" s="30">
        <v>0.53700000000000003</v>
      </c>
      <c r="V467" s="26">
        <v>20.36</v>
      </c>
      <c r="W467" s="29">
        <v>12.3</v>
      </c>
      <c r="X467" s="25">
        <v>72808.52</v>
      </c>
      <c r="Y467" s="26">
        <v>226.1</v>
      </c>
      <c r="Z467" s="25">
        <v>130448.57</v>
      </c>
      <c r="AA467" s="30">
        <v>0.85319999999999996</v>
      </c>
      <c r="AB467" s="30">
        <v>5.3900000000000003E-2</v>
      </c>
      <c r="AC467" s="30">
        <v>9.1999999999999998E-2</v>
      </c>
      <c r="AD467" s="30">
        <v>8.9999999999999998E-4</v>
      </c>
      <c r="AE467" s="30">
        <v>0.1469</v>
      </c>
      <c r="AF467" s="25">
        <v>130.44999999999999</v>
      </c>
      <c r="AG467" s="25">
        <v>3248.87</v>
      </c>
      <c r="AH467" s="25">
        <v>417.48</v>
      </c>
      <c r="AI467" s="25">
        <v>134261.89000000001</v>
      </c>
      <c r="AJ467" s="28">
        <v>364</v>
      </c>
      <c r="AK467" s="33">
        <v>38502</v>
      </c>
      <c r="AL467" s="33">
        <v>64411</v>
      </c>
      <c r="AM467" s="26">
        <v>46.96</v>
      </c>
      <c r="AN467" s="26">
        <v>22.61</v>
      </c>
      <c r="AO467" s="26">
        <v>23.23</v>
      </c>
      <c r="AP467" s="26">
        <v>4.66</v>
      </c>
      <c r="AQ467" s="25">
        <v>718.47</v>
      </c>
      <c r="AR467" s="27">
        <v>0.70240000000000002</v>
      </c>
      <c r="AS467" s="25">
        <v>912.37</v>
      </c>
      <c r="AT467" s="25">
        <v>1635.3</v>
      </c>
      <c r="AU467" s="25">
        <v>4792.24</v>
      </c>
      <c r="AV467" s="25">
        <v>850.44</v>
      </c>
      <c r="AW467" s="25">
        <v>254.72</v>
      </c>
      <c r="AX467" s="25">
        <v>8445.08</v>
      </c>
      <c r="AY467" s="25">
        <v>3905.3</v>
      </c>
      <c r="AZ467" s="30">
        <v>0.48680000000000001</v>
      </c>
      <c r="BA467" s="25">
        <v>3627.74</v>
      </c>
      <c r="BB467" s="30">
        <v>0.45219999999999999</v>
      </c>
      <c r="BC467" s="25">
        <v>489.37</v>
      </c>
      <c r="BD467" s="30">
        <v>6.0999999999999999E-2</v>
      </c>
      <c r="BE467" s="25">
        <v>8022.41</v>
      </c>
      <c r="BF467" s="25">
        <v>3698.5</v>
      </c>
      <c r="BG467" s="30">
        <v>0.76419999999999999</v>
      </c>
      <c r="BH467" s="30">
        <v>0.61129999999999995</v>
      </c>
      <c r="BI467" s="30">
        <v>0.2233</v>
      </c>
      <c r="BJ467" s="30">
        <v>0.115</v>
      </c>
      <c r="BK467" s="30">
        <v>2.87E-2</v>
      </c>
      <c r="BL467" s="30">
        <v>2.1700000000000001E-2</v>
      </c>
    </row>
    <row r="468" spans="1:64" ht="15" x14ac:dyDescent="0.25">
      <c r="A468" s="28" t="s">
        <v>731</v>
      </c>
      <c r="B468" s="28">
        <v>45609</v>
      </c>
      <c r="C468" s="28">
        <v>26</v>
      </c>
      <c r="D468" s="29">
        <v>73.489999999999995</v>
      </c>
      <c r="E468" s="29">
        <v>1910.77</v>
      </c>
      <c r="F468" s="29">
        <v>1852</v>
      </c>
      <c r="G468" s="30">
        <v>1.11E-2</v>
      </c>
      <c r="H468" s="30">
        <v>0</v>
      </c>
      <c r="I468" s="30">
        <v>1.95E-2</v>
      </c>
      <c r="J468" s="30">
        <v>6.9999999999999999E-4</v>
      </c>
      <c r="K468" s="30">
        <v>4.41E-2</v>
      </c>
      <c r="L468" s="30">
        <v>0.89139999999999997</v>
      </c>
      <c r="M468" s="30">
        <v>3.32E-2</v>
      </c>
      <c r="N468" s="30">
        <v>0.46439999999999998</v>
      </c>
      <c r="O468" s="30">
        <v>0</v>
      </c>
      <c r="P468" s="30">
        <v>0.1195</v>
      </c>
      <c r="Q468" s="29">
        <v>195.5</v>
      </c>
      <c r="R468" s="25">
        <v>68516.88</v>
      </c>
      <c r="S468" s="30">
        <v>0.29370000000000002</v>
      </c>
      <c r="T468" s="30">
        <v>0.24479999999999999</v>
      </c>
      <c r="U468" s="30">
        <v>0.46150000000000002</v>
      </c>
      <c r="V468" s="26">
        <v>14.98</v>
      </c>
      <c r="W468" s="29">
        <v>14.4</v>
      </c>
      <c r="X468" s="25">
        <v>89110.83</v>
      </c>
      <c r="Y468" s="26">
        <v>125.28</v>
      </c>
      <c r="Z468" s="25">
        <v>193160.22</v>
      </c>
      <c r="AA468" s="30">
        <v>0.54590000000000005</v>
      </c>
      <c r="AB468" s="30">
        <v>0.43369999999999997</v>
      </c>
      <c r="AC468" s="30">
        <v>1.9400000000000001E-2</v>
      </c>
      <c r="AD468" s="30">
        <v>1.1000000000000001E-3</v>
      </c>
      <c r="AE468" s="30">
        <v>0.45469999999999999</v>
      </c>
      <c r="AF468" s="25">
        <v>193.16</v>
      </c>
      <c r="AG468" s="25">
        <v>7256.73</v>
      </c>
      <c r="AH468" s="25">
        <v>515.55999999999995</v>
      </c>
      <c r="AI468" s="25">
        <v>228503.98</v>
      </c>
      <c r="AJ468" s="28">
        <v>561</v>
      </c>
      <c r="AK468" s="33">
        <v>33722</v>
      </c>
      <c r="AL468" s="33">
        <v>53104</v>
      </c>
      <c r="AM468" s="26">
        <v>54.5</v>
      </c>
      <c r="AN468" s="26">
        <v>35.06</v>
      </c>
      <c r="AO468" s="26">
        <v>39.92</v>
      </c>
      <c r="AP468" s="26">
        <v>5.5</v>
      </c>
      <c r="AQ468" s="25">
        <v>0</v>
      </c>
      <c r="AR468" s="27">
        <v>0.78469999999999995</v>
      </c>
      <c r="AS468" s="25">
        <v>1518.49</v>
      </c>
      <c r="AT468" s="25">
        <v>3142.98</v>
      </c>
      <c r="AU468" s="25">
        <v>7277.74</v>
      </c>
      <c r="AV468" s="25">
        <v>1469.31</v>
      </c>
      <c r="AW468" s="25">
        <v>438.05</v>
      </c>
      <c r="AX468" s="25">
        <v>13846.57</v>
      </c>
      <c r="AY468" s="25">
        <v>4454.2299999999996</v>
      </c>
      <c r="AZ468" s="30">
        <v>0.3468</v>
      </c>
      <c r="BA468" s="25">
        <v>7616.38</v>
      </c>
      <c r="BB468" s="30">
        <v>0.59289999999999998</v>
      </c>
      <c r="BC468" s="25">
        <v>774.83</v>
      </c>
      <c r="BD468" s="30">
        <v>6.0299999999999999E-2</v>
      </c>
      <c r="BE468" s="25">
        <v>12845.44</v>
      </c>
      <c r="BF468" s="25">
        <v>896.86</v>
      </c>
      <c r="BG468" s="30">
        <v>0.153</v>
      </c>
      <c r="BH468" s="30">
        <v>0.62949999999999995</v>
      </c>
      <c r="BI468" s="30">
        <v>0.2127</v>
      </c>
      <c r="BJ468" s="30">
        <v>9.1700000000000004E-2</v>
      </c>
      <c r="BK468" s="30">
        <v>4.9099999999999998E-2</v>
      </c>
      <c r="BL468" s="30">
        <v>1.7000000000000001E-2</v>
      </c>
    </row>
    <row r="469" spans="1:64" ht="15" x14ac:dyDescent="0.25">
      <c r="A469" s="28" t="s">
        <v>732</v>
      </c>
      <c r="B469" s="28">
        <v>49817</v>
      </c>
      <c r="C469" s="28">
        <v>22</v>
      </c>
      <c r="D469" s="29">
        <v>20.32</v>
      </c>
      <c r="E469" s="29">
        <v>447.11</v>
      </c>
      <c r="F469" s="29">
        <v>483</v>
      </c>
      <c r="G469" s="30">
        <v>1E-3</v>
      </c>
      <c r="H469" s="30">
        <v>0</v>
      </c>
      <c r="I469" s="30">
        <v>0</v>
      </c>
      <c r="J469" s="30">
        <v>0</v>
      </c>
      <c r="K469" s="30">
        <v>0</v>
      </c>
      <c r="L469" s="30">
        <v>0.99119999999999997</v>
      </c>
      <c r="M469" s="30">
        <v>7.7999999999999996E-3</v>
      </c>
      <c r="N469" s="30">
        <v>8.8999999999999996E-2</v>
      </c>
      <c r="O469" s="30">
        <v>0</v>
      </c>
      <c r="P469" s="30">
        <v>7.3099999999999998E-2</v>
      </c>
      <c r="Q469" s="29">
        <v>23.8</v>
      </c>
      <c r="R469" s="25">
        <v>47559.17</v>
      </c>
      <c r="S469" s="30">
        <v>9.7600000000000006E-2</v>
      </c>
      <c r="T469" s="30">
        <v>0.14630000000000001</v>
      </c>
      <c r="U469" s="30">
        <v>0.75609999999999999</v>
      </c>
      <c r="V469" s="26">
        <v>17.899999999999999</v>
      </c>
      <c r="W469" s="29">
        <v>6.03</v>
      </c>
      <c r="X469" s="25">
        <v>50348.53</v>
      </c>
      <c r="Y469" s="26">
        <v>70.489999999999995</v>
      </c>
      <c r="Z469" s="25">
        <v>89597.39</v>
      </c>
      <c r="AA469" s="30">
        <v>0.81499999999999995</v>
      </c>
      <c r="AB469" s="30">
        <v>0.14430000000000001</v>
      </c>
      <c r="AC469" s="30">
        <v>4.0300000000000002E-2</v>
      </c>
      <c r="AD469" s="30">
        <v>2.9999999999999997E-4</v>
      </c>
      <c r="AE469" s="30">
        <v>0.18629999999999999</v>
      </c>
      <c r="AF469" s="25">
        <v>89.6</v>
      </c>
      <c r="AG469" s="25">
        <v>2474.4</v>
      </c>
      <c r="AH469" s="25">
        <v>359.5</v>
      </c>
      <c r="AI469" s="25">
        <v>98303.94</v>
      </c>
      <c r="AJ469" s="28">
        <v>172</v>
      </c>
      <c r="AK469" s="33">
        <v>36702</v>
      </c>
      <c r="AL469" s="33">
        <v>53431</v>
      </c>
      <c r="AM469" s="26">
        <v>38.799999999999997</v>
      </c>
      <c r="AN469" s="26">
        <v>25.84</v>
      </c>
      <c r="AO469" s="26">
        <v>34.5</v>
      </c>
      <c r="AP469" s="26">
        <v>5.8</v>
      </c>
      <c r="AQ469" s="25">
        <v>600.24</v>
      </c>
      <c r="AR469" s="27">
        <v>0.96430000000000005</v>
      </c>
      <c r="AS469" s="25">
        <v>1330.94</v>
      </c>
      <c r="AT469" s="25">
        <v>1349.11</v>
      </c>
      <c r="AU469" s="25">
        <v>5312.96</v>
      </c>
      <c r="AV469" s="25">
        <v>733.36</v>
      </c>
      <c r="AW469" s="25">
        <v>16.28</v>
      </c>
      <c r="AX469" s="25">
        <v>8742.64</v>
      </c>
      <c r="AY469" s="25">
        <v>4612.93</v>
      </c>
      <c r="AZ469" s="30">
        <v>0.55669999999999997</v>
      </c>
      <c r="BA469" s="25">
        <v>3174</v>
      </c>
      <c r="BB469" s="30">
        <v>0.3831</v>
      </c>
      <c r="BC469" s="25">
        <v>498.61</v>
      </c>
      <c r="BD469" s="30">
        <v>6.0199999999999997E-2</v>
      </c>
      <c r="BE469" s="25">
        <v>8285.5400000000009</v>
      </c>
      <c r="BF469" s="25">
        <v>5456.56</v>
      </c>
      <c r="BG469" s="30">
        <v>1.9188000000000001</v>
      </c>
      <c r="BH469" s="30">
        <v>0.60699999999999998</v>
      </c>
      <c r="BI469" s="30">
        <v>0.2278</v>
      </c>
      <c r="BJ469" s="30">
        <v>0.1172</v>
      </c>
      <c r="BK469" s="30">
        <v>2.58E-2</v>
      </c>
      <c r="BL469" s="30">
        <v>2.2200000000000001E-2</v>
      </c>
    </row>
    <row r="470" spans="1:64" ht="15" x14ac:dyDescent="0.25">
      <c r="A470" s="28" t="s">
        <v>733</v>
      </c>
      <c r="B470" s="28">
        <v>44735</v>
      </c>
      <c r="C470" s="28">
        <v>18</v>
      </c>
      <c r="D470" s="29">
        <v>125.71</v>
      </c>
      <c r="E470" s="29">
        <v>2262.7199999999998</v>
      </c>
      <c r="F470" s="29">
        <v>2093</v>
      </c>
      <c r="G470" s="30">
        <v>3.8E-3</v>
      </c>
      <c r="H470" s="30">
        <v>0</v>
      </c>
      <c r="I470" s="30">
        <v>5.4000000000000003E-3</v>
      </c>
      <c r="J470" s="30">
        <v>1.9E-3</v>
      </c>
      <c r="K470" s="30">
        <v>1.2999999999999999E-2</v>
      </c>
      <c r="L470" s="30">
        <v>0.96</v>
      </c>
      <c r="M470" s="30">
        <v>1.5900000000000001E-2</v>
      </c>
      <c r="N470" s="30">
        <v>0.47920000000000001</v>
      </c>
      <c r="O470" s="30">
        <v>7.1999999999999998E-3</v>
      </c>
      <c r="P470" s="30">
        <v>0.1226</v>
      </c>
      <c r="Q470" s="29">
        <v>86.01</v>
      </c>
      <c r="R470" s="25">
        <v>49490.45</v>
      </c>
      <c r="S470" s="30">
        <v>0.16789999999999999</v>
      </c>
      <c r="T470" s="30">
        <v>0.17519999999999999</v>
      </c>
      <c r="U470" s="30">
        <v>0.65690000000000004</v>
      </c>
      <c r="V470" s="26">
        <v>20.59</v>
      </c>
      <c r="W470" s="29">
        <v>16.399999999999999</v>
      </c>
      <c r="X470" s="25">
        <v>69051.22</v>
      </c>
      <c r="Y470" s="26">
        <v>137.97</v>
      </c>
      <c r="Z470" s="25">
        <v>136542.57999999999</v>
      </c>
      <c r="AA470" s="30">
        <v>0.69430000000000003</v>
      </c>
      <c r="AB470" s="30">
        <v>0.27529999999999999</v>
      </c>
      <c r="AC470" s="30">
        <v>2.9600000000000001E-2</v>
      </c>
      <c r="AD470" s="30">
        <v>6.9999999999999999E-4</v>
      </c>
      <c r="AE470" s="30">
        <v>0.30599999999999999</v>
      </c>
      <c r="AF470" s="25">
        <v>136.54</v>
      </c>
      <c r="AG470" s="25">
        <v>4331.6899999999996</v>
      </c>
      <c r="AH470" s="25">
        <v>567.4</v>
      </c>
      <c r="AI470" s="25">
        <v>136041.85</v>
      </c>
      <c r="AJ470" s="28">
        <v>373</v>
      </c>
      <c r="AK470" s="33">
        <v>25513</v>
      </c>
      <c r="AL470" s="33">
        <v>40855</v>
      </c>
      <c r="AM470" s="26">
        <v>48</v>
      </c>
      <c r="AN470" s="26">
        <v>31.3</v>
      </c>
      <c r="AO470" s="26">
        <v>31</v>
      </c>
      <c r="AP470" s="26">
        <v>3.2</v>
      </c>
      <c r="AQ470" s="25">
        <v>3.37</v>
      </c>
      <c r="AR470" s="27">
        <v>1.0424</v>
      </c>
      <c r="AS470" s="25">
        <v>1466.53</v>
      </c>
      <c r="AT470" s="25">
        <v>1574.82</v>
      </c>
      <c r="AU470" s="25">
        <v>5621.66</v>
      </c>
      <c r="AV470" s="25">
        <v>832.94</v>
      </c>
      <c r="AW470" s="25">
        <v>63.44</v>
      </c>
      <c r="AX470" s="25">
        <v>9559.39</v>
      </c>
      <c r="AY470" s="25">
        <v>4348.2</v>
      </c>
      <c r="AZ470" s="30">
        <v>0.45760000000000001</v>
      </c>
      <c r="BA470" s="25">
        <v>4218.68</v>
      </c>
      <c r="BB470" s="30">
        <v>0.44400000000000001</v>
      </c>
      <c r="BC470" s="25">
        <v>934.82</v>
      </c>
      <c r="BD470" s="30">
        <v>9.8400000000000001E-2</v>
      </c>
      <c r="BE470" s="25">
        <v>9501.7000000000007</v>
      </c>
      <c r="BF470" s="25">
        <v>2545.5500000000002</v>
      </c>
      <c r="BG470" s="30">
        <v>0.68230000000000002</v>
      </c>
      <c r="BH470" s="30">
        <v>0.52290000000000003</v>
      </c>
      <c r="BI470" s="30">
        <v>0.24460000000000001</v>
      </c>
      <c r="BJ470" s="30">
        <v>0.17749999999999999</v>
      </c>
      <c r="BK470" s="30">
        <v>3.3300000000000003E-2</v>
      </c>
      <c r="BL470" s="30">
        <v>2.18E-2</v>
      </c>
    </row>
    <row r="471" spans="1:64" ht="15" x14ac:dyDescent="0.25">
      <c r="A471" s="28" t="s">
        <v>734</v>
      </c>
      <c r="B471" s="28">
        <v>44743</v>
      </c>
      <c r="C471" s="28">
        <v>10</v>
      </c>
      <c r="D471" s="29">
        <v>381.08</v>
      </c>
      <c r="E471" s="29">
        <v>3810.8</v>
      </c>
      <c r="F471" s="29">
        <v>3400</v>
      </c>
      <c r="G471" s="30">
        <v>2.0999999999999999E-3</v>
      </c>
      <c r="H471" s="30">
        <v>0</v>
      </c>
      <c r="I471" s="30">
        <v>0.33860000000000001</v>
      </c>
      <c r="J471" s="30">
        <v>1E-3</v>
      </c>
      <c r="K471" s="30">
        <v>3.4599999999999999E-2</v>
      </c>
      <c r="L471" s="30">
        <v>0.43780000000000002</v>
      </c>
      <c r="M471" s="30">
        <v>0.18579999999999999</v>
      </c>
      <c r="N471" s="30">
        <v>0.75590000000000002</v>
      </c>
      <c r="O471" s="30">
        <v>1.09E-2</v>
      </c>
      <c r="P471" s="30">
        <v>0.1641</v>
      </c>
      <c r="Q471" s="29">
        <v>166.23</v>
      </c>
      <c r="R471" s="25">
        <v>59968.25</v>
      </c>
      <c r="S471" s="30">
        <v>0.1022</v>
      </c>
      <c r="T471" s="30">
        <v>0.20799999999999999</v>
      </c>
      <c r="U471" s="30">
        <v>0.68979999999999997</v>
      </c>
      <c r="V471" s="26">
        <v>16.71</v>
      </c>
      <c r="W471" s="29">
        <v>28.5</v>
      </c>
      <c r="X471" s="25">
        <v>82205.929999999993</v>
      </c>
      <c r="Y471" s="26">
        <v>133.71</v>
      </c>
      <c r="Z471" s="25">
        <v>128164.1</v>
      </c>
      <c r="AA471" s="30">
        <v>0.67079999999999995</v>
      </c>
      <c r="AB471" s="30">
        <v>0.30070000000000002</v>
      </c>
      <c r="AC471" s="30">
        <v>2.7400000000000001E-2</v>
      </c>
      <c r="AD471" s="30">
        <v>1.1000000000000001E-3</v>
      </c>
      <c r="AE471" s="30">
        <v>0.3377</v>
      </c>
      <c r="AF471" s="25">
        <v>128.16</v>
      </c>
      <c r="AG471" s="25">
        <v>5057.42</v>
      </c>
      <c r="AH471" s="25">
        <v>508.33</v>
      </c>
      <c r="AI471" s="25">
        <v>128583.84</v>
      </c>
      <c r="AJ471" s="28">
        <v>339</v>
      </c>
      <c r="AK471" s="33">
        <v>20818</v>
      </c>
      <c r="AL471" s="33">
        <v>33345</v>
      </c>
      <c r="AM471" s="26">
        <v>74.900000000000006</v>
      </c>
      <c r="AN471" s="26">
        <v>35.020000000000003</v>
      </c>
      <c r="AO471" s="26">
        <v>46.01</v>
      </c>
      <c r="AP471" s="26">
        <v>3.45</v>
      </c>
      <c r="AQ471" s="25">
        <v>0</v>
      </c>
      <c r="AR471" s="27">
        <v>1.7981</v>
      </c>
      <c r="AS471" s="25">
        <v>1374.17</v>
      </c>
      <c r="AT471" s="25">
        <v>1970.56</v>
      </c>
      <c r="AU471" s="25">
        <v>8261.44</v>
      </c>
      <c r="AV471" s="25">
        <v>1025.6300000000001</v>
      </c>
      <c r="AW471" s="25">
        <v>391.11</v>
      </c>
      <c r="AX471" s="25">
        <v>13022.9</v>
      </c>
      <c r="AY471" s="25">
        <v>6113.73</v>
      </c>
      <c r="AZ471" s="30">
        <v>0.46160000000000001</v>
      </c>
      <c r="BA471" s="25">
        <v>5266.17</v>
      </c>
      <c r="BB471" s="30">
        <v>0.39760000000000001</v>
      </c>
      <c r="BC471" s="25">
        <v>1865.59</v>
      </c>
      <c r="BD471" s="30">
        <v>0.14080000000000001</v>
      </c>
      <c r="BE471" s="25">
        <v>13245.48</v>
      </c>
      <c r="BF471" s="25">
        <v>3475.99</v>
      </c>
      <c r="BG471" s="30">
        <v>1.444</v>
      </c>
      <c r="BH471" s="30">
        <v>0.56130000000000002</v>
      </c>
      <c r="BI471" s="30">
        <v>0.21129999999999999</v>
      </c>
      <c r="BJ471" s="30">
        <v>0.1875</v>
      </c>
      <c r="BK471" s="30">
        <v>2.75E-2</v>
      </c>
      <c r="BL471" s="30">
        <v>1.23E-2</v>
      </c>
    </row>
    <row r="472" spans="1:64" ht="15" x14ac:dyDescent="0.25">
      <c r="A472" s="28" t="s">
        <v>735</v>
      </c>
      <c r="B472" s="28">
        <v>49940</v>
      </c>
      <c r="C472" s="28">
        <v>73</v>
      </c>
      <c r="D472" s="29">
        <v>20.47</v>
      </c>
      <c r="E472" s="29">
        <v>1494.48</v>
      </c>
      <c r="F472" s="29">
        <v>1451</v>
      </c>
      <c r="G472" s="30">
        <v>6.9999999999999999E-4</v>
      </c>
      <c r="H472" s="30">
        <v>0</v>
      </c>
      <c r="I472" s="30">
        <v>7.1000000000000004E-3</v>
      </c>
      <c r="J472" s="30">
        <v>0</v>
      </c>
      <c r="K472" s="30">
        <v>3.2000000000000002E-3</v>
      </c>
      <c r="L472" s="30">
        <v>0.97899999999999998</v>
      </c>
      <c r="M472" s="30">
        <v>0.01</v>
      </c>
      <c r="N472" s="30">
        <v>0.46310000000000001</v>
      </c>
      <c r="O472" s="30">
        <v>0</v>
      </c>
      <c r="P472" s="30">
        <v>0.16950000000000001</v>
      </c>
      <c r="Q472" s="29">
        <v>59.07</v>
      </c>
      <c r="R472" s="25">
        <v>49715.15</v>
      </c>
      <c r="S472" s="30">
        <v>0.17</v>
      </c>
      <c r="T472" s="30">
        <v>0.23</v>
      </c>
      <c r="U472" s="30">
        <v>0.6</v>
      </c>
      <c r="V472" s="26">
        <v>19.84</v>
      </c>
      <c r="W472" s="29">
        <v>9.5</v>
      </c>
      <c r="X472" s="25">
        <v>76311.05</v>
      </c>
      <c r="Y472" s="26">
        <v>157.31</v>
      </c>
      <c r="Z472" s="25">
        <v>91810.32</v>
      </c>
      <c r="AA472" s="30">
        <v>0.78120000000000001</v>
      </c>
      <c r="AB472" s="30">
        <v>0.16</v>
      </c>
      <c r="AC472" s="30">
        <v>5.7599999999999998E-2</v>
      </c>
      <c r="AD472" s="30">
        <v>1.1999999999999999E-3</v>
      </c>
      <c r="AE472" s="30">
        <v>0.21890000000000001</v>
      </c>
      <c r="AF472" s="25">
        <v>91.81</v>
      </c>
      <c r="AG472" s="25">
        <v>2497.0300000000002</v>
      </c>
      <c r="AH472" s="25">
        <v>395.16</v>
      </c>
      <c r="AI472" s="25">
        <v>92079.92</v>
      </c>
      <c r="AJ472" s="28">
        <v>131</v>
      </c>
      <c r="AK472" s="33">
        <v>27607</v>
      </c>
      <c r="AL472" s="33">
        <v>38527</v>
      </c>
      <c r="AM472" s="26">
        <v>42.23</v>
      </c>
      <c r="AN472" s="26">
        <v>25.84</v>
      </c>
      <c r="AO472" s="26">
        <v>28.31</v>
      </c>
      <c r="AP472" s="26">
        <v>4.8</v>
      </c>
      <c r="AQ472" s="25">
        <v>0</v>
      </c>
      <c r="AR472" s="27">
        <v>0.83679999999999999</v>
      </c>
      <c r="AS472" s="25">
        <v>1211.68</v>
      </c>
      <c r="AT472" s="25">
        <v>1791.15</v>
      </c>
      <c r="AU472" s="25">
        <v>4850.59</v>
      </c>
      <c r="AV472" s="25">
        <v>1104.92</v>
      </c>
      <c r="AW472" s="25">
        <v>54.83</v>
      </c>
      <c r="AX472" s="25">
        <v>9013.18</v>
      </c>
      <c r="AY472" s="25">
        <v>5772.48</v>
      </c>
      <c r="AZ472" s="30">
        <v>0.60950000000000004</v>
      </c>
      <c r="BA472" s="25">
        <v>2815.32</v>
      </c>
      <c r="BB472" s="30">
        <v>0.29730000000000001</v>
      </c>
      <c r="BC472" s="25">
        <v>883.03</v>
      </c>
      <c r="BD472" s="30">
        <v>9.3200000000000005E-2</v>
      </c>
      <c r="BE472" s="25">
        <v>9470.83</v>
      </c>
      <c r="BF472" s="25">
        <v>5139.8500000000004</v>
      </c>
      <c r="BG472" s="30">
        <v>2.3016000000000001</v>
      </c>
      <c r="BH472" s="30">
        <v>0.55100000000000005</v>
      </c>
      <c r="BI472" s="30">
        <v>0.2104</v>
      </c>
      <c r="BJ472" s="30">
        <v>0.1787</v>
      </c>
      <c r="BK472" s="30">
        <v>4.58E-2</v>
      </c>
      <c r="BL472" s="30">
        <v>1.41E-2</v>
      </c>
    </row>
    <row r="473" spans="1:64" ht="15" x14ac:dyDescent="0.25">
      <c r="A473" s="28" t="s">
        <v>736</v>
      </c>
      <c r="B473" s="28">
        <v>49130</v>
      </c>
      <c r="C473" s="28">
        <v>144</v>
      </c>
      <c r="D473" s="29">
        <v>11.12</v>
      </c>
      <c r="E473" s="29">
        <v>1601.45</v>
      </c>
      <c r="F473" s="29">
        <v>1544</v>
      </c>
      <c r="G473" s="30">
        <v>3.2000000000000002E-3</v>
      </c>
      <c r="H473" s="30">
        <v>0</v>
      </c>
      <c r="I473" s="30">
        <v>5.4000000000000003E-3</v>
      </c>
      <c r="J473" s="30">
        <v>1.2999999999999999E-3</v>
      </c>
      <c r="K473" s="30">
        <v>1.6999999999999999E-3</v>
      </c>
      <c r="L473" s="30">
        <v>0.97489999999999999</v>
      </c>
      <c r="M473" s="30">
        <v>1.35E-2</v>
      </c>
      <c r="N473" s="30">
        <v>0.54400000000000004</v>
      </c>
      <c r="O473" s="30">
        <v>0</v>
      </c>
      <c r="P473" s="30">
        <v>0.13789999999999999</v>
      </c>
      <c r="Q473" s="29">
        <v>69</v>
      </c>
      <c r="R473" s="25">
        <v>54513.95</v>
      </c>
      <c r="S473" s="30">
        <v>0.20219999999999999</v>
      </c>
      <c r="T473" s="30">
        <v>0.2135</v>
      </c>
      <c r="U473" s="30">
        <v>0.58430000000000004</v>
      </c>
      <c r="V473" s="26">
        <v>17.45</v>
      </c>
      <c r="W473" s="29">
        <v>9</v>
      </c>
      <c r="X473" s="25">
        <v>72990.78</v>
      </c>
      <c r="Y473" s="26">
        <v>164.25</v>
      </c>
      <c r="Z473" s="25">
        <v>64560.06</v>
      </c>
      <c r="AA473" s="30">
        <v>0.68469999999999998</v>
      </c>
      <c r="AB473" s="30">
        <v>0.13550000000000001</v>
      </c>
      <c r="AC473" s="30">
        <v>0.17780000000000001</v>
      </c>
      <c r="AD473" s="30">
        <v>2E-3</v>
      </c>
      <c r="AE473" s="30">
        <v>0.31990000000000002</v>
      </c>
      <c r="AF473" s="25">
        <v>64.56</v>
      </c>
      <c r="AG473" s="25">
        <v>1455.45</v>
      </c>
      <c r="AH473" s="25">
        <v>154.84</v>
      </c>
      <c r="AI473" s="25">
        <v>63874.49</v>
      </c>
      <c r="AJ473" s="28">
        <v>28</v>
      </c>
      <c r="AK473" s="33">
        <v>24517</v>
      </c>
      <c r="AL473" s="33">
        <v>37050</v>
      </c>
      <c r="AM473" s="26">
        <v>26.1</v>
      </c>
      <c r="AN473" s="26">
        <v>21.6</v>
      </c>
      <c r="AO473" s="26">
        <v>22.6</v>
      </c>
      <c r="AP473" s="26">
        <v>3.6</v>
      </c>
      <c r="AQ473" s="25">
        <v>0</v>
      </c>
      <c r="AR473" s="27">
        <v>0.68579999999999997</v>
      </c>
      <c r="AS473" s="25">
        <v>955.7</v>
      </c>
      <c r="AT473" s="25">
        <v>2238.88</v>
      </c>
      <c r="AU473" s="25">
        <v>5040.96</v>
      </c>
      <c r="AV473" s="25">
        <v>1030.6199999999999</v>
      </c>
      <c r="AW473" s="25">
        <v>259.29000000000002</v>
      </c>
      <c r="AX473" s="25">
        <v>9525.44</v>
      </c>
      <c r="AY473" s="25">
        <v>7112.84</v>
      </c>
      <c r="AZ473" s="30">
        <v>0.70679999999999998</v>
      </c>
      <c r="BA473" s="25">
        <v>1649.62</v>
      </c>
      <c r="BB473" s="30">
        <v>0.16389999999999999</v>
      </c>
      <c r="BC473" s="25">
        <v>1300.3</v>
      </c>
      <c r="BD473" s="30">
        <v>0.12920000000000001</v>
      </c>
      <c r="BE473" s="25">
        <v>10062.77</v>
      </c>
      <c r="BF473" s="25">
        <v>6591.41</v>
      </c>
      <c r="BG473" s="30">
        <v>3.6251000000000002</v>
      </c>
      <c r="BH473" s="30">
        <v>0.51980000000000004</v>
      </c>
      <c r="BI473" s="30">
        <v>0.2445</v>
      </c>
      <c r="BJ473" s="30">
        <v>0.17319999999999999</v>
      </c>
      <c r="BK473" s="30">
        <v>5.0799999999999998E-2</v>
      </c>
      <c r="BL473" s="30">
        <v>1.18E-2</v>
      </c>
    </row>
    <row r="474" spans="1:64" ht="15" x14ac:dyDescent="0.25">
      <c r="A474" s="28" t="s">
        <v>737</v>
      </c>
      <c r="B474" s="28">
        <v>48355</v>
      </c>
      <c r="C474" s="28">
        <v>2</v>
      </c>
      <c r="D474" s="29">
        <v>331.55</v>
      </c>
      <c r="E474" s="29">
        <v>663.1</v>
      </c>
      <c r="F474" s="29">
        <v>629</v>
      </c>
      <c r="G474" s="30">
        <v>6.4000000000000003E-3</v>
      </c>
      <c r="H474" s="30">
        <v>0</v>
      </c>
      <c r="I474" s="30">
        <v>7.7000000000000002E-3</v>
      </c>
      <c r="J474" s="30">
        <v>0</v>
      </c>
      <c r="K474" s="30">
        <v>6.4000000000000003E-3</v>
      </c>
      <c r="L474" s="30">
        <v>0.9456</v>
      </c>
      <c r="M474" s="30">
        <v>3.39E-2</v>
      </c>
      <c r="N474" s="30">
        <v>0.49919999999999998</v>
      </c>
      <c r="O474" s="30">
        <v>0</v>
      </c>
      <c r="P474" s="30">
        <v>0.21460000000000001</v>
      </c>
      <c r="Q474" s="29">
        <v>32</v>
      </c>
      <c r="R474" s="25">
        <v>45953.48</v>
      </c>
      <c r="S474" s="30">
        <v>0.2364</v>
      </c>
      <c r="T474" s="30">
        <v>0.2</v>
      </c>
      <c r="U474" s="30">
        <v>0.56359999999999999</v>
      </c>
      <c r="V474" s="26">
        <v>16.59</v>
      </c>
      <c r="W474" s="29">
        <v>8</v>
      </c>
      <c r="X474" s="25">
        <v>53956.800000000003</v>
      </c>
      <c r="Y474" s="26">
        <v>81.14</v>
      </c>
      <c r="Z474" s="25">
        <v>72919.88</v>
      </c>
      <c r="AA474" s="30">
        <v>0.71150000000000002</v>
      </c>
      <c r="AB474" s="30">
        <v>0.25509999999999999</v>
      </c>
      <c r="AC474" s="30">
        <v>3.27E-2</v>
      </c>
      <c r="AD474" s="30">
        <v>6.9999999999999999E-4</v>
      </c>
      <c r="AE474" s="30">
        <v>0.2888</v>
      </c>
      <c r="AF474" s="25">
        <v>72.92</v>
      </c>
      <c r="AG474" s="25">
        <v>1966.39</v>
      </c>
      <c r="AH474" s="25">
        <v>267.48</v>
      </c>
      <c r="AI474" s="25">
        <v>69922.37</v>
      </c>
      <c r="AJ474" s="28">
        <v>42</v>
      </c>
      <c r="AK474" s="33">
        <v>23426</v>
      </c>
      <c r="AL474" s="33">
        <v>32493</v>
      </c>
      <c r="AM474" s="26">
        <v>53.8</v>
      </c>
      <c r="AN474" s="26">
        <v>22.01</v>
      </c>
      <c r="AO474" s="26">
        <v>37.29</v>
      </c>
      <c r="AP474" s="26">
        <v>5</v>
      </c>
      <c r="AQ474" s="25">
        <v>677.56</v>
      </c>
      <c r="AR474" s="27">
        <v>1.0777000000000001</v>
      </c>
      <c r="AS474" s="25">
        <v>1630.06</v>
      </c>
      <c r="AT474" s="25">
        <v>2024.41</v>
      </c>
      <c r="AU474" s="25">
        <v>5518.03</v>
      </c>
      <c r="AV474" s="25">
        <v>781.14</v>
      </c>
      <c r="AW474" s="25">
        <v>256.08999999999997</v>
      </c>
      <c r="AX474" s="25">
        <v>10209.74</v>
      </c>
      <c r="AY474" s="25">
        <v>6633.89</v>
      </c>
      <c r="AZ474" s="30">
        <v>0.63160000000000005</v>
      </c>
      <c r="BA474" s="25">
        <v>2946.48</v>
      </c>
      <c r="BB474" s="30">
        <v>0.28050000000000003</v>
      </c>
      <c r="BC474" s="25">
        <v>923.26</v>
      </c>
      <c r="BD474" s="30">
        <v>8.7900000000000006E-2</v>
      </c>
      <c r="BE474" s="25">
        <v>10503.63</v>
      </c>
      <c r="BF474" s="25">
        <v>5030.3</v>
      </c>
      <c r="BG474" s="30">
        <v>2.7751000000000001</v>
      </c>
      <c r="BH474" s="30">
        <v>0.53100000000000003</v>
      </c>
      <c r="BI474" s="30">
        <v>0.20469999999999999</v>
      </c>
      <c r="BJ474" s="30">
        <v>0.22900000000000001</v>
      </c>
      <c r="BK474" s="30">
        <v>2.81E-2</v>
      </c>
      <c r="BL474" s="30">
        <v>7.1999999999999998E-3</v>
      </c>
    </row>
    <row r="475" spans="1:64" ht="15" x14ac:dyDescent="0.25">
      <c r="A475" s="28" t="s">
        <v>738</v>
      </c>
      <c r="B475" s="28">
        <v>49684</v>
      </c>
      <c r="C475" s="28">
        <v>156</v>
      </c>
      <c r="D475" s="29">
        <v>5.95</v>
      </c>
      <c r="E475" s="29">
        <v>928.31</v>
      </c>
      <c r="F475" s="29">
        <v>1150</v>
      </c>
      <c r="G475" s="30">
        <v>0</v>
      </c>
      <c r="H475" s="30">
        <v>0</v>
      </c>
      <c r="I475" s="30">
        <v>4.4000000000000003E-3</v>
      </c>
      <c r="J475" s="30">
        <v>0</v>
      </c>
      <c r="K475" s="30">
        <v>2.8899999999999999E-2</v>
      </c>
      <c r="L475" s="30">
        <v>0.93899999999999995</v>
      </c>
      <c r="M475" s="30">
        <v>2.7699999999999999E-2</v>
      </c>
      <c r="N475" s="30">
        <v>0.36609999999999998</v>
      </c>
      <c r="O475" s="30">
        <v>0</v>
      </c>
      <c r="P475" s="30">
        <v>0.1588</v>
      </c>
      <c r="Q475" s="29">
        <v>43.5</v>
      </c>
      <c r="R475" s="25">
        <v>46706.59</v>
      </c>
      <c r="S475" s="30">
        <v>0.43159999999999998</v>
      </c>
      <c r="T475" s="30">
        <v>0.1158</v>
      </c>
      <c r="U475" s="30">
        <v>0.4526</v>
      </c>
      <c r="V475" s="26">
        <v>18.670000000000002</v>
      </c>
      <c r="W475" s="29">
        <v>7.25</v>
      </c>
      <c r="X475" s="25">
        <v>68908.210000000006</v>
      </c>
      <c r="Y475" s="26">
        <v>125.47</v>
      </c>
      <c r="Z475" s="25">
        <v>110548</v>
      </c>
      <c r="AA475" s="30">
        <v>0.88090000000000002</v>
      </c>
      <c r="AB475" s="30">
        <v>5.5399999999999998E-2</v>
      </c>
      <c r="AC475" s="30">
        <v>6.13E-2</v>
      </c>
      <c r="AD475" s="30">
        <v>2.3E-3</v>
      </c>
      <c r="AE475" s="30">
        <v>0.12239999999999999</v>
      </c>
      <c r="AF475" s="25">
        <v>110.55</v>
      </c>
      <c r="AG475" s="25">
        <v>2462.5700000000002</v>
      </c>
      <c r="AH475" s="25">
        <v>410.24</v>
      </c>
      <c r="AI475" s="25">
        <v>105993.91</v>
      </c>
      <c r="AJ475" s="28">
        <v>216</v>
      </c>
      <c r="AK475" s="33">
        <v>30683</v>
      </c>
      <c r="AL475" s="33">
        <v>40024</v>
      </c>
      <c r="AM475" s="26">
        <v>31.9</v>
      </c>
      <c r="AN475" s="26">
        <v>21.6</v>
      </c>
      <c r="AO475" s="26">
        <v>21.97</v>
      </c>
      <c r="AP475" s="26">
        <v>4.0999999999999996</v>
      </c>
      <c r="AQ475" s="25">
        <v>1018.15</v>
      </c>
      <c r="AR475" s="27">
        <v>1.3169</v>
      </c>
      <c r="AS475" s="25">
        <v>1029.8900000000001</v>
      </c>
      <c r="AT475" s="25">
        <v>1655.29</v>
      </c>
      <c r="AU475" s="25">
        <v>5010.2700000000004</v>
      </c>
      <c r="AV475" s="25">
        <v>673.59</v>
      </c>
      <c r="AW475" s="25">
        <v>102.54</v>
      </c>
      <c r="AX475" s="25">
        <v>8471.58</v>
      </c>
      <c r="AY475" s="25">
        <v>4628.82</v>
      </c>
      <c r="AZ475" s="30">
        <v>0.54300000000000004</v>
      </c>
      <c r="BA475" s="25">
        <v>3259.29</v>
      </c>
      <c r="BB475" s="30">
        <v>0.38240000000000002</v>
      </c>
      <c r="BC475" s="25">
        <v>635.75</v>
      </c>
      <c r="BD475" s="30">
        <v>7.46E-2</v>
      </c>
      <c r="BE475" s="25">
        <v>8523.86</v>
      </c>
      <c r="BF475" s="25">
        <v>4172.09</v>
      </c>
      <c r="BG475" s="30">
        <v>1.5661</v>
      </c>
      <c r="BH475" s="30">
        <v>0.52349999999999997</v>
      </c>
      <c r="BI475" s="30">
        <v>0.17280000000000001</v>
      </c>
      <c r="BJ475" s="30">
        <v>0.24129999999999999</v>
      </c>
      <c r="BK475" s="30">
        <v>4.87E-2</v>
      </c>
      <c r="BL475" s="30">
        <v>1.3599999999999999E-2</v>
      </c>
    </row>
    <row r="476" spans="1:64" ht="15" x14ac:dyDescent="0.25">
      <c r="A476" s="28" t="s">
        <v>739</v>
      </c>
      <c r="B476" s="28">
        <v>46003</v>
      </c>
      <c r="C476" s="28">
        <v>22</v>
      </c>
      <c r="D476" s="29">
        <v>31.85</v>
      </c>
      <c r="E476" s="29">
        <v>700.67</v>
      </c>
      <c r="F476" s="29">
        <v>813</v>
      </c>
      <c r="G476" s="30">
        <v>6.9999999999999999E-4</v>
      </c>
      <c r="H476" s="30">
        <v>0</v>
      </c>
      <c r="I476" s="30">
        <v>1.1999999999999999E-3</v>
      </c>
      <c r="J476" s="30">
        <v>0</v>
      </c>
      <c r="K476" s="30">
        <v>3.7000000000000002E-3</v>
      </c>
      <c r="L476" s="30">
        <v>0.98670000000000002</v>
      </c>
      <c r="M476" s="30">
        <v>7.7000000000000002E-3</v>
      </c>
      <c r="N476" s="30">
        <v>0.29270000000000002</v>
      </c>
      <c r="O476" s="30">
        <v>0</v>
      </c>
      <c r="P476" s="30">
        <v>0.17269999999999999</v>
      </c>
      <c r="Q476" s="29">
        <v>39.9</v>
      </c>
      <c r="R476" s="25">
        <v>49804.6</v>
      </c>
      <c r="S476" s="30">
        <v>0.17860000000000001</v>
      </c>
      <c r="T476" s="30">
        <v>0.1071</v>
      </c>
      <c r="U476" s="30">
        <v>0.71430000000000005</v>
      </c>
      <c r="V476" s="26">
        <v>16.64</v>
      </c>
      <c r="W476" s="29">
        <v>7.95</v>
      </c>
      <c r="X476" s="25">
        <v>64641.75</v>
      </c>
      <c r="Y476" s="26">
        <v>86.28</v>
      </c>
      <c r="Z476" s="25">
        <v>136978.85999999999</v>
      </c>
      <c r="AA476" s="30">
        <v>0.59770000000000001</v>
      </c>
      <c r="AB476" s="30">
        <v>0.1857</v>
      </c>
      <c r="AC476" s="30">
        <v>0.21590000000000001</v>
      </c>
      <c r="AD476" s="30">
        <v>5.9999999999999995E-4</v>
      </c>
      <c r="AE476" s="30">
        <v>0.40279999999999999</v>
      </c>
      <c r="AF476" s="25">
        <v>136.97999999999999</v>
      </c>
      <c r="AG476" s="25">
        <v>3409.58</v>
      </c>
      <c r="AH476" s="25">
        <v>357.41</v>
      </c>
      <c r="AI476" s="25">
        <v>115960.28</v>
      </c>
      <c r="AJ476" s="28">
        <v>266</v>
      </c>
      <c r="AK476" s="33">
        <v>28082</v>
      </c>
      <c r="AL476" s="33">
        <v>40163</v>
      </c>
      <c r="AM476" s="26">
        <v>33.9</v>
      </c>
      <c r="AN476" s="26">
        <v>21.47</v>
      </c>
      <c r="AO476" s="26">
        <v>25.41</v>
      </c>
      <c r="AP476" s="26">
        <v>4.8499999999999996</v>
      </c>
      <c r="AQ476" s="25">
        <v>0</v>
      </c>
      <c r="AR476" s="27">
        <v>0.52080000000000004</v>
      </c>
      <c r="AS476" s="25">
        <v>1212.95</v>
      </c>
      <c r="AT476" s="25">
        <v>1417.46</v>
      </c>
      <c r="AU476" s="25">
        <v>5371.83</v>
      </c>
      <c r="AV476" s="25">
        <v>450.53</v>
      </c>
      <c r="AW476" s="25">
        <v>97.46</v>
      </c>
      <c r="AX476" s="25">
        <v>8550.23</v>
      </c>
      <c r="AY476" s="25">
        <v>3210.15</v>
      </c>
      <c r="AZ476" s="30">
        <v>0.3906</v>
      </c>
      <c r="BA476" s="25">
        <v>3994.3</v>
      </c>
      <c r="BB476" s="30">
        <v>0.48599999999999999</v>
      </c>
      <c r="BC476" s="25">
        <v>1014.42</v>
      </c>
      <c r="BD476" s="30">
        <v>0.1234</v>
      </c>
      <c r="BE476" s="25">
        <v>8218.8700000000008</v>
      </c>
      <c r="BF476" s="25">
        <v>4342.7700000000004</v>
      </c>
      <c r="BG476" s="30">
        <v>1.2659</v>
      </c>
      <c r="BH476" s="30">
        <v>0.55800000000000005</v>
      </c>
      <c r="BI476" s="30">
        <v>0.26939999999999997</v>
      </c>
      <c r="BJ476" s="30">
        <v>0.13150000000000001</v>
      </c>
      <c r="BK476" s="30">
        <v>2.1000000000000001E-2</v>
      </c>
      <c r="BL476" s="30">
        <v>2.01E-2</v>
      </c>
    </row>
    <row r="477" spans="1:64" ht="15" x14ac:dyDescent="0.25">
      <c r="A477" s="28" t="s">
        <v>740</v>
      </c>
      <c r="B477" s="28">
        <v>44750</v>
      </c>
      <c r="C477" s="28">
        <v>7</v>
      </c>
      <c r="D477" s="29">
        <v>791.45</v>
      </c>
      <c r="E477" s="29">
        <v>5540.18</v>
      </c>
      <c r="F477" s="29">
        <v>5388</v>
      </c>
      <c r="G477" s="30">
        <v>4.2000000000000003E-2</v>
      </c>
      <c r="H477" s="30">
        <v>0</v>
      </c>
      <c r="I477" s="30">
        <v>0.5121</v>
      </c>
      <c r="J477" s="30">
        <v>4.0000000000000002E-4</v>
      </c>
      <c r="K477" s="30">
        <v>1.6799999999999999E-2</v>
      </c>
      <c r="L477" s="30">
        <v>0.36909999999999998</v>
      </c>
      <c r="M477" s="30">
        <v>5.96E-2</v>
      </c>
      <c r="N477" s="30">
        <v>0.3155</v>
      </c>
      <c r="O477" s="30">
        <v>2.23E-2</v>
      </c>
      <c r="P477" s="30">
        <v>0.13589999999999999</v>
      </c>
      <c r="Q477" s="29">
        <v>305.13</v>
      </c>
      <c r="R477" s="25">
        <v>73191.39</v>
      </c>
      <c r="S477" s="30">
        <v>0.2397</v>
      </c>
      <c r="T477" s="30">
        <v>0.2082</v>
      </c>
      <c r="U477" s="30">
        <v>0.55210000000000004</v>
      </c>
      <c r="V477" s="26">
        <v>14.46</v>
      </c>
      <c r="W477" s="29">
        <v>43.6</v>
      </c>
      <c r="X477" s="25">
        <v>84427.34</v>
      </c>
      <c r="Y477" s="26">
        <v>127.07</v>
      </c>
      <c r="Z477" s="25">
        <v>156913.16</v>
      </c>
      <c r="AA477" s="30">
        <v>0.89219999999999999</v>
      </c>
      <c r="AB477" s="30">
        <v>9.4E-2</v>
      </c>
      <c r="AC477" s="30">
        <v>1.2999999999999999E-2</v>
      </c>
      <c r="AD477" s="30">
        <v>8.9999999999999998E-4</v>
      </c>
      <c r="AE477" s="30">
        <v>0.10780000000000001</v>
      </c>
      <c r="AF477" s="25">
        <v>156.91</v>
      </c>
      <c r="AG477" s="25">
        <v>12020.19</v>
      </c>
      <c r="AH477" s="25">
        <v>1624.35</v>
      </c>
      <c r="AI477" s="25">
        <v>182634.96</v>
      </c>
      <c r="AJ477" s="28">
        <v>497</v>
      </c>
      <c r="AK477" s="33">
        <v>43664</v>
      </c>
      <c r="AL477" s="33">
        <v>105648</v>
      </c>
      <c r="AM477" s="26">
        <v>176.53</v>
      </c>
      <c r="AN477" s="26">
        <v>82.14</v>
      </c>
      <c r="AO477" s="26">
        <v>9.4499999999999993</v>
      </c>
      <c r="AP477" s="26">
        <v>4.0999999999999996</v>
      </c>
      <c r="AQ477" s="25">
        <v>0</v>
      </c>
      <c r="AR477" s="27">
        <v>1.0775999999999999</v>
      </c>
      <c r="AS477" s="25">
        <v>1975.18</v>
      </c>
      <c r="AT477" s="25">
        <v>3644.39</v>
      </c>
      <c r="AU477" s="25">
        <v>8406.69</v>
      </c>
      <c r="AV477" s="25">
        <v>1946.9</v>
      </c>
      <c r="AW477" s="25">
        <v>782.82</v>
      </c>
      <c r="AX477" s="25">
        <v>16755.97</v>
      </c>
      <c r="AY477" s="25">
        <v>4800.51</v>
      </c>
      <c r="AZ477" s="30">
        <v>0.28199999999999997</v>
      </c>
      <c r="BA477" s="25">
        <v>11557.65</v>
      </c>
      <c r="BB477" s="30">
        <v>0.67900000000000005</v>
      </c>
      <c r="BC477" s="25">
        <v>662.84</v>
      </c>
      <c r="BD477" s="30">
        <v>3.8899999999999997E-2</v>
      </c>
      <c r="BE477" s="25">
        <v>17021</v>
      </c>
      <c r="BF477" s="25">
        <v>2459.21</v>
      </c>
      <c r="BG477" s="30">
        <v>0.22189999999999999</v>
      </c>
      <c r="BH477" s="30">
        <v>0.58179999999999998</v>
      </c>
      <c r="BI477" s="30">
        <v>0.22409999999999999</v>
      </c>
      <c r="BJ477" s="30">
        <v>0.14940000000000001</v>
      </c>
      <c r="BK477" s="30">
        <v>2.92E-2</v>
      </c>
      <c r="BL477" s="30">
        <v>1.55E-2</v>
      </c>
    </row>
    <row r="478" spans="1:64" ht="15" x14ac:dyDescent="0.25">
      <c r="A478" s="28" t="s">
        <v>741</v>
      </c>
      <c r="B478" s="28">
        <v>45799</v>
      </c>
      <c r="C478" s="28">
        <v>42</v>
      </c>
      <c r="D478" s="29">
        <v>60.55</v>
      </c>
      <c r="E478" s="29">
        <v>2543.15</v>
      </c>
      <c r="F478" s="29">
        <v>2527</v>
      </c>
      <c r="G478" s="30">
        <v>2.1899999999999999E-2</v>
      </c>
      <c r="H478" s="30">
        <v>4.0000000000000002E-4</v>
      </c>
      <c r="I478" s="30">
        <v>5.8200000000000002E-2</v>
      </c>
      <c r="J478" s="30">
        <v>1.1999999999999999E-3</v>
      </c>
      <c r="K478" s="30">
        <v>2.2499999999999999E-2</v>
      </c>
      <c r="L478" s="30">
        <v>0.84199999999999997</v>
      </c>
      <c r="M478" s="30">
        <v>5.3800000000000001E-2</v>
      </c>
      <c r="N478" s="30">
        <v>0.28489999999999999</v>
      </c>
      <c r="O478" s="30">
        <v>0</v>
      </c>
      <c r="P478" s="30">
        <v>6.9099999999999995E-2</v>
      </c>
      <c r="Q478" s="29">
        <v>103.05</v>
      </c>
      <c r="R478" s="25">
        <v>52646.14</v>
      </c>
      <c r="S478" s="30">
        <v>0.2195</v>
      </c>
      <c r="T478" s="30">
        <v>0.22559999999999999</v>
      </c>
      <c r="U478" s="30">
        <v>0.55489999999999995</v>
      </c>
      <c r="V478" s="26">
        <v>22.45</v>
      </c>
      <c r="W478" s="29">
        <v>15.43</v>
      </c>
      <c r="X478" s="25">
        <v>67360.14</v>
      </c>
      <c r="Y478" s="26">
        <v>158.78</v>
      </c>
      <c r="Z478" s="25">
        <v>161212.99</v>
      </c>
      <c r="AA478" s="30">
        <v>0.79779999999999995</v>
      </c>
      <c r="AB478" s="30">
        <v>0.14879999999999999</v>
      </c>
      <c r="AC478" s="30">
        <v>5.1400000000000001E-2</v>
      </c>
      <c r="AD478" s="30">
        <v>1.9E-3</v>
      </c>
      <c r="AE478" s="30">
        <v>0.2026</v>
      </c>
      <c r="AF478" s="25">
        <v>161.21</v>
      </c>
      <c r="AG478" s="25">
        <v>5114.33</v>
      </c>
      <c r="AH478" s="25">
        <v>637.44000000000005</v>
      </c>
      <c r="AI478" s="25">
        <v>195896.06</v>
      </c>
      <c r="AJ478" s="28">
        <v>511</v>
      </c>
      <c r="AK478" s="33">
        <v>35985</v>
      </c>
      <c r="AL478" s="33">
        <v>67396</v>
      </c>
      <c r="AM478" s="26">
        <v>34.380000000000003</v>
      </c>
      <c r="AN478" s="26">
        <v>31.55</v>
      </c>
      <c r="AO478" s="26">
        <v>31.69</v>
      </c>
      <c r="AP478" s="26">
        <v>5.8</v>
      </c>
      <c r="AQ478" s="25">
        <v>0</v>
      </c>
      <c r="AR478" s="27">
        <v>0.67610000000000003</v>
      </c>
      <c r="AS478" s="25">
        <v>939.61</v>
      </c>
      <c r="AT478" s="25">
        <v>2166.67</v>
      </c>
      <c r="AU478" s="25">
        <v>4861.8999999999996</v>
      </c>
      <c r="AV478" s="25">
        <v>1074.8499999999999</v>
      </c>
      <c r="AW478" s="25">
        <v>58.31</v>
      </c>
      <c r="AX478" s="25">
        <v>9101.35</v>
      </c>
      <c r="AY478" s="25">
        <v>3169.09</v>
      </c>
      <c r="AZ478" s="30">
        <v>0.36420000000000002</v>
      </c>
      <c r="BA478" s="25">
        <v>4936.83</v>
      </c>
      <c r="BB478" s="30">
        <v>0.56730000000000003</v>
      </c>
      <c r="BC478" s="25">
        <v>595.66</v>
      </c>
      <c r="BD478" s="30">
        <v>6.8500000000000005E-2</v>
      </c>
      <c r="BE478" s="25">
        <v>8701.58</v>
      </c>
      <c r="BF478" s="25">
        <v>1080.3900000000001</v>
      </c>
      <c r="BG478" s="30">
        <v>0.14419999999999999</v>
      </c>
      <c r="BH478" s="30">
        <v>0.59309999999999996</v>
      </c>
      <c r="BI478" s="30">
        <v>0.18920000000000001</v>
      </c>
      <c r="BJ478" s="30">
        <v>0.16930000000000001</v>
      </c>
      <c r="BK478" s="30">
        <v>3.15E-2</v>
      </c>
      <c r="BL478" s="30">
        <v>1.6899999999999998E-2</v>
      </c>
    </row>
    <row r="479" spans="1:64" ht="15" x14ac:dyDescent="0.25">
      <c r="A479" s="28" t="s">
        <v>742</v>
      </c>
      <c r="B479" s="28">
        <v>44768</v>
      </c>
      <c r="C479" s="28">
        <v>13</v>
      </c>
      <c r="D479" s="29">
        <v>142.87</v>
      </c>
      <c r="E479" s="29">
        <v>1857.34</v>
      </c>
      <c r="F479" s="29">
        <v>1875</v>
      </c>
      <c r="G479" s="30">
        <v>1.8100000000000002E-2</v>
      </c>
      <c r="H479" s="30">
        <v>5.0000000000000001E-4</v>
      </c>
      <c r="I479" s="30">
        <v>3.1600000000000003E-2</v>
      </c>
      <c r="J479" s="30">
        <v>4.7999999999999996E-3</v>
      </c>
      <c r="K479" s="30">
        <v>6.83E-2</v>
      </c>
      <c r="L479" s="30">
        <v>0.85289999999999999</v>
      </c>
      <c r="M479" s="30">
        <v>2.3800000000000002E-2</v>
      </c>
      <c r="N479" s="30">
        <v>0.47170000000000001</v>
      </c>
      <c r="O479" s="30">
        <v>0</v>
      </c>
      <c r="P479" s="30">
        <v>0.13100000000000001</v>
      </c>
      <c r="Q479" s="29">
        <v>79.53</v>
      </c>
      <c r="R479" s="25">
        <v>50027.59</v>
      </c>
      <c r="S479" s="30">
        <v>0.28860000000000002</v>
      </c>
      <c r="T479" s="30">
        <v>0.2215</v>
      </c>
      <c r="U479" s="30">
        <v>0.4899</v>
      </c>
      <c r="V479" s="26">
        <v>18.559999999999999</v>
      </c>
      <c r="W479" s="29">
        <v>15.61</v>
      </c>
      <c r="X479" s="25">
        <v>74263.61</v>
      </c>
      <c r="Y479" s="26">
        <v>115.66</v>
      </c>
      <c r="Z479" s="25">
        <v>176889.03</v>
      </c>
      <c r="AA479" s="30">
        <v>0.67879999999999996</v>
      </c>
      <c r="AB479" s="30">
        <v>0.30359999999999998</v>
      </c>
      <c r="AC479" s="30">
        <v>1.67E-2</v>
      </c>
      <c r="AD479" s="30">
        <v>8.9999999999999998E-4</v>
      </c>
      <c r="AE479" s="30">
        <v>0.32619999999999999</v>
      </c>
      <c r="AF479" s="25">
        <v>176.89</v>
      </c>
      <c r="AG479" s="25">
        <v>6463.29</v>
      </c>
      <c r="AH479" s="25">
        <v>643.55999999999995</v>
      </c>
      <c r="AI479" s="25">
        <v>196237.49</v>
      </c>
      <c r="AJ479" s="28">
        <v>513</v>
      </c>
      <c r="AK479" s="33">
        <v>34041</v>
      </c>
      <c r="AL479" s="33">
        <v>46443</v>
      </c>
      <c r="AM479" s="26">
        <v>58.55</v>
      </c>
      <c r="AN479" s="26">
        <v>36.340000000000003</v>
      </c>
      <c r="AO479" s="26">
        <v>35.72</v>
      </c>
      <c r="AP479" s="26">
        <v>3.76</v>
      </c>
      <c r="AQ479" s="25">
        <v>0</v>
      </c>
      <c r="AR479" s="27">
        <v>1.0376000000000001</v>
      </c>
      <c r="AS479" s="25">
        <v>1282.29</v>
      </c>
      <c r="AT479" s="25">
        <v>1752.79</v>
      </c>
      <c r="AU479" s="25">
        <v>5790.99</v>
      </c>
      <c r="AV479" s="25">
        <v>1152.74</v>
      </c>
      <c r="AW479" s="25">
        <v>275.58999999999997</v>
      </c>
      <c r="AX479" s="25">
        <v>10254.4</v>
      </c>
      <c r="AY479" s="25">
        <v>3624.52</v>
      </c>
      <c r="AZ479" s="30">
        <v>0.35110000000000002</v>
      </c>
      <c r="BA479" s="25">
        <v>5927.4</v>
      </c>
      <c r="BB479" s="30">
        <v>0.57420000000000004</v>
      </c>
      <c r="BC479" s="25">
        <v>770.39</v>
      </c>
      <c r="BD479" s="30">
        <v>7.46E-2</v>
      </c>
      <c r="BE479" s="25">
        <v>10322.299999999999</v>
      </c>
      <c r="BF479" s="25">
        <v>2811.25</v>
      </c>
      <c r="BG479" s="30">
        <v>0.65959999999999996</v>
      </c>
      <c r="BH479" s="30">
        <v>0.60360000000000003</v>
      </c>
      <c r="BI479" s="30">
        <v>0.20480000000000001</v>
      </c>
      <c r="BJ479" s="30">
        <v>0.1231</v>
      </c>
      <c r="BK479" s="30">
        <v>4.7500000000000001E-2</v>
      </c>
      <c r="BL479" s="30">
        <v>2.1000000000000001E-2</v>
      </c>
    </row>
    <row r="480" spans="1:64" ht="15" x14ac:dyDescent="0.25">
      <c r="A480" s="28" t="s">
        <v>743</v>
      </c>
      <c r="B480" s="28">
        <v>44776</v>
      </c>
      <c r="C480" s="28">
        <v>59</v>
      </c>
      <c r="D480" s="29">
        <v>35.51</v>
      </c>
      <c r="E480" s="29">
        <v>2095.37</v>
      </c>
      <c r="F480" s="29">
        <v>2084</v>
      </c>
      <c r="G480" s="30">
        <v>1.9E-3</v>
      </c>
      <c r="H480" s="30">
        <v>0</v>
      </c>
      <c r="I480" s="30">
        <v>1.8E-3</v>
      </c>
      <c r="J480" s="30">
        <v>5.0000000000000001E-4</v>
      </c>
      <c r="K480" s="30">
        <v>1.47E-2</v>
      </c>
      <c r="L480" s="30">
        <v>0.96430000000000005</v>
      </c>
      <c r="M480" s="30">
        <v>1.6799999999999999E-2</v>
      </c>
      <c r="N480" s="30">
        <v>0.41770000000000002</v>
      </c>
      <c r="O480" s="30">
        <v>0</v>
      </c>
      <c r="P480" s="30">
        <v>0.1368</v>
      </c>
      <c r="Q480" s="29">
        <v>94.3</v>
      </c>
      <c r="R480" s="25">
        <v>49380.01</v>
      </c>
      <c r="S480" s="30">
        <v>0.15559999999999999</v>
      </c>
      <c r="T480" s="30">
        <v>0.17780000000000001</v>
      </c>
      <c r="U480" s="30">
        <v>0.66669999999999996</v>
      </c>
      <c r="V480" s="26">
        <v>17.68</v>
      </c>
      <c r="W480" s="29">
        <v>11.4</v>
      </c>
      <c r="X480" s="25">
        <v>72750.490000000005</v>
      </c>
      <c r="Y480" s="26">
        <v>169.63</v>
      </c>
      <c r="Z480" s="25">
        <v>102039.53</v>
      </c>
      <c r="AA480" s="30">
        <v>0.79510000000000003</v>
      </c>
      <c r="AB480" s="30">
        <v>0.17599999999999999</v>
      </c>
      <c r="AC480" s="30">
        <v>2.7699999999999999E-2</v>
      </c>
      <c r="AD480" s="30">
        <v>1.2999999999999999E-3</v>
      </c>
      <c r="AE480" s="30">
        <v>0.2056</v>
      </c>
      <c r="AF480" s="25">
        <v>102.04</v>
      </c>
      <c r="AG480" s="25">
        <v>2956.62</v>
      </c>
      <c r="AH480" s="25">
        <v>385.28</v>
      </c>
      <c r="AI480" s="25">
        <v>114364.95</v>
      </c>
      <c r="AJ480" s="28">
        <v>259</v>
      </c>
      <c r="AK480" s="33">
        <v>27664</v>
      </c>
      <c r="AL480" s="33">
        <v>39708</v>
      </c>
      <c r="AM480" s="26">
        <v>51.7</v>
      </c>
      <c r="AN480" s="26">
        <v>26.63</v>
      </c>
      <c r="AO480" s="26">
        <v>35.840000000000003</v>
      </c>
      <c r="AP480" s="26">
        <v>5.2</v>
      </c>
      <c r="AQ480" s="25">
        <v>1034.44</v>
      </c>
      <c r="AR480" s="27">
        <v>1.3365</v>
      </c>
      <c r="AS480" s="25">
        <v>1044.8499999999999</v>
      </c>
      <c r="AT480" s="25">
        <v>1772.4</v>
      </c>
      <c r="AU480" s="25">
        <v>5164.42</v>
      </c>
      <c r="AV480" s="25">
        <v>1345.21</v>
      </c>
      <c r="AW480" s="25">
        <v>19.260000000000002</v>
      </c>
      <c r="AX480" s="25">
        <v>9346.14</v>
      </c>
      <c r="AY480" s="25">
        <v>4303.72</v>
      </c>
      <c r="AZ480" s="30">
        <v>0.48459999999999998</v>
      </c>
      <c r="BA480" s="25">
        <v>3775.37</v>
      </c>
      <c r="BB480" s="30">
        <v>0.42509999999999998</v>
      </c>
      <c r="BC480" s="25">
        <v>802.33</v>
      </c>
      <c r="BD480" s="30">
        <v>9.0300000000000005E-2</v>
      </c>
      <c r="BE480" s="25">
        <v>8881.42</v>
      </c>
      <c r="BF480" s="25">
        <v>3830.48</v>
      </c>
      <c r="BG480" s="30">
        <v>1.3149999999999999</v>
      </c>
      <c r="BH480" s="30">
        <v>0.57940000000000003</v>
      </c>
      <c r="BI480" s="30">
        <v>0.26290000000000002</v>
      </c>
      <c r="BJ480" s="30">
        <v>0.09</v>
      </c>
      <c r="BK480" s="30">
        <v>2.8299999999999999E-2</v>
      </c>
      <c r="BL480" s="30">
        <v>3.9399999999999998E-2</v>
      </c>
    </row>
    <row r="481" spans="1:64" ht="15" x14ac:dyDescent="0.25">
      <c r="A481" s="28" t="s">
        <v>744</v>
      </c>
      <c r="B481" s="28">
        <v>44784</v>
      </c>
      <c r="C481" s="28">
        <v>65</v>
      </c>
      <c r="D481" s="29">
        <v>63.52</v>
      </c>
      <c r="E481" s="29">
        <v>4128.66</v>
      </c>
      <c r="F481" s="29">
        <v>3575</v>
      </c>
      <c r="G481" s="30">
        <v>2.24E-2</v>
      </c>
      <c r="H481" s="30">
        <v>2.9999999999999997E-4</v>
      </c>
      <c r="I481" s="30">
        <v>3.78E-2</v>
      </c>
      <c r="J481" s="30">
        <v>1.2999999999999999E-3</v>
      </c>
      <c r="K481" s="30">
        <v>1.66E-2</v>
      </c>
      <c r="L481" s="30">
        <v>0.84799999999999998</v>
      </c>
      <c r="M481" s="30">
        <v>7.3599999999999999E-2</v>
      </c>
      <c r="N481" s="30">
        <v>0.54220000000000002</v>
      </c>
      <c r="O481" s="30">
        <v>2.35E-2</v>
      </c>
      <c r="P481" s="30">
        <v>0.17230000000000001</v>
      </c>
      <c r="Q481" s="29">
        <v>161.35</v>
      </c>
      <c r="R481" s="25">
        <v>58637.57</v>
      </c>
      <c r="S481" s="30">
        <v>0.1116</v>
      </c>
      <c r="T481" s="30">
        <v>0.1721</v>
      </c>
      <c r="U481" s="30">
        <v>0.71630000000000005</v>
      </c>
      <c r="V481" s="26">
        <v>18.3</v>
      </c>
      <c r="W481" s="29">
        <v>27</v>
      </c>
      <c r="X481" s="25">
        <v>70562.880000000005</v>
      </c>
      <c r="Y481" s="26">
        <v>147.41</v>
      </c>
      <c r="Z481" s="25">
        <v>112891.97</v>
      </c>
      <c r="AA481" s="30">
        <v>0.70860000000000001</v>
      </c>
      <c r="AB481" s="30">
        <v>0.26329999999999998</v>
      </c>
      <c r="AC481" s="30">
        <v>2.69E-2</v>
      </c>
      <c r="AD481" s="30">
        <v>1.1000000000000001E-3</v>
      </c>
      <c r="AE481" s="30">
        <v>0.29220000000000002</v>
      </c>
      <c r="AF481" s="25">
        <v>112.89</v>
      </c>
      <c r="AG481" s="25">
        <v>3790</v>
      </c>
      <c r="AH481" s="25">
        <v>453.82</v>
      </c>
      <c r="AI481" s="25">
        <v>123611.38</v>
      </c>
      <c r="AJ481" s="28">
        <v>308</v>
      </c>
      <c r="AK481" s="33">
        <v>27059</v>
      </c>
      <c r="AL481" s="33">
        <v>41393</v>
      </c>
      <c r="AM481" s="26">
        <v>48.7</v>
      </c>
      <c r="AN481" s="26">
        <v>32.39</v>
      </c>
      <c r="AO481" s="26">
        <v>35.130000000000003</v>
      </c>
      <c r="AP481" s="26">
        <v>4.5</v>
      </c>
      <c r="AQ481" s="25">
        <v>0</v>
      </c>
      <c r="AR481" s="27">
        <v>1.2133</v>
      </c>
      <c r="AS481" s="25">
        <v>1177.2</v>
      </c>
      <c r="AT481" s="25">
        <v>1522.32</v>
      </c>
      <c r="AU481" s="25">
        <v>5097.04</v>
      </c>
      <c r="AV481" s="25">
        <v>975.47</v>
      </c>
      <c r="AW481" s="25">
        <v>259.17</v>
      </c>
      <c r="AX481" s="25">
        <v>9031.19</v>
      </c>
      <c r="AY481" s="25">
        <v>5167.03</v>
      </c>
      <c r="AZ481" s="30">
        <v>0.49180000000000001</v>
      </c>
      <c r="BA481" s="25">
        <v>4183.13</v>
      </c>
      <c r="BB481" s="30">
        <v>0.39810000000000001</v>
      </c>
      <c r="BC481" s="25">
        <v>1156.6500000000001</v>
      </c>
      <c r="BD481" s="30">
        <v>0.1101</v>
      </c>
      <c r="BE481" s="25">
        <v>10506.81</v>
      </c>
      <c r="BF481" s="25">
        <v>3232.28</v>
      </c>
      <c r="BG481" s="30">
        <v>1.0539000000000001</v>
      </c>
      <c r="BH481" s="30">
        <v>0.55420000000000003</v>
      </c>
      <c r="BI481" s="30">
        <v>0.2054</v>
      </c>
      <c r="BJ481" s="30">
        <v>0.19520000000000001</v>
      </c>
      <c r="BK481" s="30">
        <v>2.0199999999999999E-2</v>
      </c>
      <c r="BL481" s="30">
        <v>2.5000000000000001E-2</v>
      </c>
    </row>
    <row r="482" spans="1:64" ht="15" x14ac:dyDescent="0.25">
      <c r="A482" s="28" t="s">
        <v>745</v>
      </c>
      <c r="B482" s="28">
        <v>46607</v>
      </c>
      <c r="C482" s="28">
        <v>23</v>
      </c>
      <c r="D482" s="29">
        <v>223.9</v>
      </c>
      <c r="E482" s="29">
        <v>5149.6099999999997</v>
      </c>
      <c r="F482" s="29">
        <v>5043</v>
      </c>
      <c r="G482" s="30">
        <v>0.13159999999999999</v>
      </c>
      <c r="H482" s="30">
        <v>0</v>
      </c>
      <c r="I482" s="30">
        <v>0.14580000000000001</v>
      </c>
      <c r="J482" s="30">
        <v>4.0000000000000002E-4</v>
      </c>
      <c r="K482" s="30">
        <v>1.18E-2</v>
      </c>
      <c r="L482" s="30">
        <v>0.67549999999999999</v>
      </c>
      <c r="M482" s="30">
        <v>3.49E-2</v>
      </c>
      <c r="N482" s="30">
        <v>9.1800000000000007E-2</v>
      </c>
      <c r="O482" s="30">
        <v>2.4799999999999999E-2</v>
      </c>
      <c r="P482" s="30">
        <v>9.2999999999999999E-2</v>
      </c>
      <c r="Q482" s="29">
        <v>258.06</v>
      </c>
      <c r="R482" s="25">
        <v>80399.73</v>
      </c>
      <c r="S482" s="30">
        <v>0.1368</v>
      </c>
      <c r="T482" s="30">
        <v>0.1489</v>
      </c>
      <c r="U482" s="30">
        <v>0.71430000000000005</v>
      </c>
      <c r="V482" s="26">
        <v>17.850000000000001</v>
      </c>
      <c r="W482" s="29">
        <v>34</v>
      </c>
      <c r="X482" s="25">
        <v>81213.78</v>
      </c>
      <c r="Y482" s="26">
        <v>151.46</v>
      </c>
      <c r="Z482" s="25">
        <v>227409.61</v>
      </c>
      <c r="AA482" s="30">
        <v>0.6895</v>
      </c>
      <c r="AB482" s="30">
        <v>0.29270000000000002</v>
      </c>
      <c r="AC482" s="30">
        <v>1.7299999999999999E-2</v>
      </c>
      <c r="AD482" s="30">
        <v>5.0000000000000001E-4</v>
      </c>
      <c r="AE482" s="30">
        <v>0.31069999999999998</v>
      </c>
      <c r="AF482" s="25">
        <v>227.41</v>
      </c>
      <c r="AG482" s="25">
        <v>10832.63</v>
      </c>
      <c r="AH482" s="25">
        <v>941.35</v>
      </c>
      <c r="AI482" s="25">
        <v>257506.3</v>
      </c>
      <c r="AJ482" s="28">
        <v>585</v>
      </c>
      <c r="AK482" s="33">
        <v>50361</v>
      </c>
      <c r="AL482" s="33">
        <v>99389</v>
      </c>
      <c r="AM482" s="26">
        <v>77.099999999999994</v>
      </c>
      <c r="AN482" s="26">
        <v>44.44</v>
      </c>
      <c r="AO482" s="26">
        <v>53.37</v>
      </c>
      <c r="AP482" s="26">
        <v>5.2</v>
      </c>
      <c r="AQ482" s="25">
        <v>0</v>
      </c>
      <c r="AR482" s="27">
        <v>0.68640000000000001</v>
      </c>
      <c r="AS482" s="25">
        <v>1421.92</v>
      </c>
      <c r="AT482" s="25">
        <v>2494.61</v>
      </c>
      <c r="AU482" s="25">
        <v>7924.52</v>
      </c>
      <c r="AV482" s="25">
        <v>1346.18</v>
      </c>
      <c r="AW482" s="25">
        <v>198.85</v>
      </c>
      <c r="AX482" s="25">
        <v>13386.08</v>
      </c>
      <c r="AY482" s="25">
        <v>3535.35</v>
      </c>
      <c r="AZ482" s="30">
        <v>0.26</v>
      </c>
      <c r="BA482" s="25">
        <v>9692.7900000000009</v>
      </c>
      <c r="BB482" s="30">
        <v>0.71279999999999999</v>
      </c>
      <c r="BC482" s="25">
        <v>369.48</v>
      </c>
      <c r="BD482" s="30">
        <v>2.7199999999999998E-2</v>
      </c>
      <c r="BE482" s="25">
        <v>13597.62</v>
      </c>
      <c r="BF482" s="25">
        <v>436.86</v>
      </c>
      <c r="BG482" s="30">
        <v>5.11E-2</v>
      </c>
      <c r="BH482" s="30">
        <v>0.64419999999999999</v>
      </c>
      <c r="BI482" s="30">
        <v>0.22789999999999999</v>
      </c>
      <c r="BJ482" s="30">
        <v>8.6599999999999996E-2</v>
      </c>
      <c r="BK482" s="30">
        <v>2.01E-2</v>
      </c>
      <c r="BL482" s="30">
        <v>2.12E-2</v>
      </c>
    </row>
    <row r="483" spans="1:64" ht="15" x14ac:dyDescent="0.25">
      <c r="A483" s="28" t="s">
        <v>746</v>
      </c>
      <c r="B483" s="28">
        <v>47738</v>
      </c>
      <c r="C483" s="28">
        <v>86</v>
      </c>
      <c r="D483" s="29">
        <v>10.46</v>
      </c>
      <c r="E483" s="29">
        <v>899.63</v>
      </c>
      <c r="F483" s="29">
        <v>874</v>
      </c>
      <c r="G483" s="30">
        <v>1.1000000000000001E-3</v>
      </c>
      <c r="H483" s="30">
        <v>0</v>
      </c>
      <c r="I483" s="30">
        <v>5.1000000000000004E-3</v>
      </c>
      <c r="J483" s="30">
        <v>0</v>
      </c>
      <c r="K483" s="30">
        <v>1.03E-2</v>
      </c>
      <c r="L483" s="30">
        <v>0.96989999999999998</v>
      </c>
      <c r="M483" s="30">
        <v>1.3599999999999999E-2</v>
      </c>
      <c r="N483" s="30">
        <v>0.43359999999999999</v>
      </c>
      <c r="O483" s="30">
        <v>0</v>
      </c>
      <c r="P483" s="30">
        <v>0.13420000000000001</v>
      </c>
      <c r="Q483" s="29">
        <v>47</v>
      </c>
      <c r="R483" s="25">
        <v>42568.71</v>
      </c>
      <c r="S483" s="30">
        <v>0.25609999999999999</v>
      </c>
      <c r="T483" s="30">
        <v>0.1585</v>
      </c>
      <c r="U483" s="30">
        <v>0.58540000000000003</v>
      </c>
      <c r="V483" s="26">
        <v>15.66</v>
      </c>
      <c r="W483" s="29">
        <v>9.14</v>
      </c>
      <c r="X483" s="25">
        <v>49598.58</v>
      </c>
      <c r="Y483" s="26">
        <v>94.33</v>
      </c>
      <c r="Z483" s="25">
        <v>83363.92</v>
      </c>
      <c r="AA483" s="30">
        <v>0.90739999999999998</v>
      </c>
      <c r="AB483" s="30">
        <v>6.6100000000000006E-2</v>
      </c>
      <c r="AC483" s="30">
        <v>2.3099999999999999E-2</v>
      </c>
      <c r="AD483" s="30">
        <v>3.3999999999999998E-3</v>
      </c>
      <c r="AE483" s="30">
        <v>9.6699999999999994E-2</v>
      </c>
      <c r="AF483" s="25">
        <v>83.36</v>
      </c>
      <c r="AG483" s="25">
        <v>1871.8</v>
      </c>
      <c r="AH483" s="25">
        <v>266.72000000000003</v>
      </c>
      <c r="AI483" s="25">
        <v>78654.539999999994</v>
      </c>
      <c r="AJ483" s="28">
        <v>69</v>
      </c>
      <c r="AK483" s="33">
        <v>28706</v>
      </c>
      <c r="AL483" s="33">
        <v>36582</v>
      </c>
      <c r="AM483" s="26">
        <v>38.450000000000003</v>
      </c>
      <c r="AN483" s="26">
        <v>22.01</v>
      </c>
      <c r="AO483" s="26">
        <v>22.11</v>
      </c>
      <c r="AP483" s="26">
        <v>4.5</v>
      </c>
      <c r="AQ483" s="25">
        <v>927.71</v>
      </c>
      <c r="AR483" s="27">
        <v>1.4809000000000001</v>
      </c>
      <c r="AS483" s="25">
        <v>1143.28</v>
      </c>
      <c r="AT483" s="25">
        <v>1986.61</v>
      </c>
      <c r="AU483" s="25">
        <v>5408.17</v>
      </c>
      <c r="AV483" s="25">
        <v>971.85</v>
      </c>
      <c r="AW483" s="25">
        <v>190.09</v>
      </c>
      <c r="AX483" s="25">
        <v>9700</v>
      </c>
      <c r="AY483" s="25">
        <v>5528.06</v>
      </c>
      <c r="AZ483" s="30">
        <v>0.59260000000000002</v>
      </c>
      <c r="BA483" s="25">
        <v>2910.9</v>
      </c>
      <c r="BB483" s="30">
        <v>0.312</v>
      </c>
      <c r="BC483" s="25">
        <v>889.48</v>
      </c>
      <c r="BD483" s="30">
        <v>9.5399999999999999E-2</v>
      </c>
      <c r="BE483" s="25">
        <v>9328.44</v>
      </c>
      <c r="BF483" s="25">
        <v>4800.57</v>
      </c>
      <c r="BG483" s="30">
        <v>2.5935000000000001</v>
      </c>
      <c r="BH483" s="30">
        <v>0.55349999999999999</v>
      </c>
      <c r="BI483" s="30">
        <v>0.18809999999999999</v>
      </c>
      <c r="BJ483" s="30">
        <v>0.18659999999999999</v>
      </c>
      <c r="BK483" s="30">
        <v>0.05</v>
      </c>
      <c r="BL483" s="30">
        <v>2.18E-2</v>
      </c>
    </row>
    <row r="484" spans="1:64" ht="15" x14ac:dyDescent="0.25">
      <c r="A484" s="28" t="s">
        <v>747</v>
      </c>
      <c r="B484" s="28">
        <v>44792</v>
      </c>
      <c r="C484" s="28">
        <v>9</v>
      </c>
      <c r="D484" s="29">
        <v>487.11</v>
      </c>
      <c r="E484" s="29">
        <v>4383.96</v>
      </c>
      <c r="F484" s="29">
        <v>4174</v>
      </c>
      <c r="G484" s="30">
        <v>2.0500000000000001E-2</v>
      </c>
      <c r="H484" s="30">
        <v>5.0000000000000001E-4</v>
      </c>
      <c r="I484" s="30">
        <v>0.60040000000000004</v>
      </c>
      <c r="J484" s="30">
        <v>2.0000000000000001E-4</v>
      </c>
      <c r="K484" s="30">
        <v>1.0500000000000001E-2</v>
      </c>
      <c r="L484" s="30">
        <v>0.312</v>
      </c>
      <c r="M484" s="30">
        <v>5.5899999999999998E-2</v>
      </c>
      <c r="N484" s="30">
        <v>0.48509999999999998</v>
      </c>
      <c r="O484" s="30">
        <v>1.0800000000000001E-2</v>
      </c>
      <c r="P484" s="30">
        <v>0.15310000000000001</v>
      </c>
      <c r="Q484" s="29">
        <v>231.6</v>
      </c>
      <c r="R484" s="25">
        <v>64612.67</v>
      </c>
      <c r="S484" s="30">
        <v>0.21609999999999999</v>
      </c>
      <c r="T484" s="30">
        <v>0.21609999999999999</v>
      </c>
      <c r="U484" s="30">
        <v>0.56769999999999998</v>
      </c>
      <c r="V484" s="26">
        <v>14.72</v>
      </c>
      <c r="W484" s="29">
        <v>35.4</v>
      </c>
      <c r="X484" s="25">
        <v>93168.45</v>
      </c>
      <c r="Y484" s="26">
        <v>123.84</v>
      </c>
      <c r="Z484" s="25">
        <v>205077.38</v>
      </c>
      <c r="AA484" s="30">
        <v>0.76080000000000003</v>
      </c>
      <c r="AB484" s="30">
        <v>0.22600000000000001</v>
      </c>
      <c r="AC484" s="30">
        <v>1.2500000000000001E-2</v>
      </c>
      <c r="AD484" s="30">
        <v>5.9999999999999995E-4</v>
      </c>
      <c r="AE484" s="30">
        <v>0.2392</v>
      </c>
      <c r="AF484" s="25">
        <v>205.08</v>
      </c>
      <c r="AG484" s="25">
        <v>10763.51</v>
      </c>
      <c r="AH484" s="25">
        <v>1397.84</v>
      </c>
      <c r="AI484" s="25">
        <v>229063.7</v>
      </c>
      <c r="AJ484" s="28">
        <v>563</v>
      </c>
      <c r="AK484" s="33">
        <v>36219</v>
      </c>
      <c r="AL484" s="33">
        <v>52232</v>
      </c>
      <c r="AM484" s="26">
        <v>97.89</v>
      </c>
      <c r="AN484" s="26">
        <v>51.83</v>
      </c>
      <c r="AO484" s="26">
        <v>52.05</v>
      </c>
      <c r="AP484" s="26">
        <v>4.3899999999999997</v>
      </c>
      <c r="AQ484" s="25">
        <v>0</v>
      </c>
      <c r="AR484" s="27">
        <v>1.3360000000000001</v>
      </c>
      <c r="AS484" s="25">
        <v>1587.52</v>
      </c>
      <c r="AT484" s="25">
        <v>2969.94</v>
      </c>
      <c r="AU484" s="25">
        <v>8100.79</v>
      </c>
      <c r="AV484" s="25">
        <v>1434.83</v>
      </c>
      <c r="AW484" s="25">
        <v>213.76</v>
      </c>
      <c r="AX484" s="25">
        <v>14306.84</v>
      </c>
      <c r="AY484" s="25">
        <v>3368.81</v>
      </c>
      <c r="AZ484" s="30">
        <v>0.23219999999999999</v>
      </c>
      <c r="BA484" s="25">
        <v>10147.82</v>
      </c>
      <c r="BB484" s="30">
        <v>0.69940000000000002</v>
      </c>
      <c r="BC484" s="25">
        <v>993.63</v>
      </c>
      <c r="BD484" s="30">
        <v>6.8500000000000005E-2</v>
      </c>
      <c r="BE484" s="25">
        <v>14510.25</v>
      </c>
      <c r="BF484" s="25">
        <v>1291.94</v>
      </c>
      <c r="BG484" s="30">
        <v>0.2175</v>
      </c>
      <c r="BH484" s="30">
        <v>0.59119999999999995</v>
      </c>
      <c r="BI484" s="30">
        <v>0.21329999999999999</v>
      </c>
      <c r="BJ484" s="30">
        <v>0.13689999999999999</v>
      </c>
      <c r="BK484" s="30">
        <v>4.0099999999999997E-2</v>
      </c>
      <c r="BL484" s="30">
        <v>1.84E-2</v>
      </c>
    </row>
    <row r="485" spans="1:64" ht="15" x14ac:dyDescent="0.25">
      <c r="A485" s="28" t="s">
        <v>748</v>
      </c>
      <c r="B485" s="28">
        <v>47951</v>
      </c>
      <c r="C485" s="28">
        <v>28</v>
      </c>
      <c r="D485" s="29">
        <v>73.069999999999993</v>
      </c>
      <c r="E485" s="29">
        <v>2046.04</v>
      </c>
      <c r="F485" s="29">
        <v>1823</v>
      </c>
      <c r="G485" s="30">
        <v>5.7999999999999996E-3</v>
      </c>
      <c r="H485" s="30">
        <v>5.0000000000000001E-4</v>
      </c>
      <c r="I485" s="30">
        <v>5.4199999999999998E-2</v>
      </c>
      <c r="J485" s="30">
        <v>1.1000000000000001E-3</v>
      </c>
      <c r="K485" s="30">
        <v>4.4999999999999997E-3</v>
      </c>
      <c r="L485" s="30">
        <v>0.8952</v>
      </c>
      <c r="M485" s="30">
        <v>3.8699999999999998E-2</v>
      </c>
      <c r="N485" s="30">
        <v>0.60389999999999999</v>
      </c>
      <c r="O485" s="30">
        <v>0</v>
      </c>
      <c r="P485" s="30">
        <v>0.1668</v>
      </c>
      <c r="Q485" s="29">
        <v>74</v>
      </c>
      <c r="R485" s="25">
        <v>49872.61</v>
      </c>
      <c r="S485" s="30">
        <v>0.22020000000000001</v>
      </c>
      <c r="T485" s="30">
        <v>0.1193</v>
      </c>
      <c r="U485" s="30">
        <v>0.66059999999999997</v>
      </c>
      <c r="V485" s="26">
        <v>18.36</v>
      </c>
      <c r="W485" s="29">
        <v>12</v>
      </c>
      <c r="X485" s="25">
        <v>71509.08</v>
      </c>
      <c r="Y485" s="26">
        <v>163.47999999999999</v>
      </c>
      <c r="Z485" s="25">
        <v>91019.85</v>
      </c>
      <c r="AA485" s="30">
        <v>0.73609999999999998</v>
      </c>
      <c r="AB485" s="30">
        <v>0.20419999999999999</v>
      </c>
      <c r="AC485" s="30">
        <v>5.8999999999999997E-2</v>
      </c>
      <c r="AD485" s="30">
        <v>6.9999999999999999E-4</v>
      </c>
      <c r="AE485" s="30">
        <v>0.26419999999999999</v>
      </c>
      <c r="AF485" s="25">
        <v>91.02</v>
      </c>
      <c r="AG485" s="25">
        <v>2006.78</v>
      </c>
      <c r="AH485" s="25">
        <v>292.83999999999997</v>
      </c>
      <c r="AI485" s="25">
        <v>80626.759999999995</v>
      </c>
      <c r="AJ485" s="28">
        <v>73</v>
      </c>
      <c r="AK485" s="33">
        <v>25813</v>
      </c>
      <c r="AL485" s="33">
        <v>39337</v>
      </c>
      <c r="AM485" s="26">
        <v>22.8</v>
      </c>
      <c r="AN485" s="26">
        <v>22</v>
      </c>
      <c r="AO485" s="26">
        <v>22</v>
      </c>
      <c r="AP485" s="26">
        <v>5</v>
      </c>
      <c r="AQ485" s="25">
        <v>0</v>
      </c>
      <c r="AR485" s="27">
        <v>0.64380000000000004</v>
      </c>
      <c r="AS485" s="25">
        <v>1048.5</v>
      </c>
      <c r="AT485" s="25">
        <v>1899.86</v>
      </c>
      <c r="AU485" s="25">
        <v>4615.55</v>
      </c>
      <c r="AV485" s="25">
        <v>645.42999999999995</v>
      </c>
      <c r="AW485" s="25">
        <v>266.98</v>
      </c>
      <c r="AX485" s="25">
        <v>8476.34</v>
      </c>
      <c r="AY485" s="25">
        <v>6333.59</v>
      </c>
      <c r="AZ485" s="30">
        <v>0.68410000000000004</v>
      </c>
      <c r="BA485" s="25">
        <v>1868.53</v>
      </c>
      <c r="BB485" s="30">
        <v>0.20180000000000001</v>
      </c>
      <c r="BC485" s="25">
        <v>1056.0999999999999</v>
      </c>
      <c r="BD485" s="30">
        <v>0.11409999999999999</v>
      </c>
      <c r="BE485" s="25">
        <v>9258.2199999999993</v>
      </c>
      <c r="BF485" s="25">
        <v>5276.14</v>
      </c>
      <c r="BG485" s="30">
        <v>2.2637</v>
      </c>
      <c r="BH485" s="30">
        <v>0.53649999999999998</v>
      </c>
      <c r="BI485" s="30">
        <v>0.20039999999999999</v>
      </c>
      <c r="BJ485" s="30">
        <v>0.18</v>
      </c>
      <c r="BK485" s="30">
        <v>3.9899999999999998E-2</v>
      </c>
      <c r="BL485" s="30">
        <v>4.3200000000000002E-2</v>
      </c>
    </row>
    <row r="486" spans="1:64" ht="15" x14ac:dyDescent="0.25">
      <c r="A486" s="28" t="s">
        <v>749</v>
      </c>
      <c r="B486" s="28">
        <v>48363</v>
      </c>
      <c r="C486" s="28">
        <v>53</v>
      </c>
      <c r="D486" s="29">
        <v>25</v>
      </c>
      <c r="E486" s="29">
        <v>1324.92</v>
      </c>
      <c r="F486" s="29">
        <v>1283</v>
      </c>
      <c r="G486" s="30">
        <v>4.7000000000000002E-3</v>
      </c>
      <c r="H486" s="30">
        <v>0</v>
      </c>
      <c r="I486" s="30">
        <v>0</v>
      </c>
      <c r="J486" s="30">
        <v>8.0000000000000004E-4</v>
      </c>
      <c r="K486" s="30">
        <v>0</v>
      </c>
      <c r="L486" s="30">
        <v>0.9889</v>
      </c>
      <c r="M486" s="30">
        <v>5.5999999999999999E-3</v>
      </c>
      <c r="N486" s="30">
        <v>0.22839999999999999</v>
      </c>
      <c r="O486" s="30">
        <v>0</v>
      </c>
      <c r="P486" s="30">
        <v>0.1196</v>
      </c>
      <c r="Q486" s="29">
        <v>58.8</v>
      </c>
      <c r="R486" s="25">
        <v>50831.53</v>
      </c>
      <c r="S486" s="30">
        <v>0.1222</v>
      </c>
      <c r="T486" s="30">
        <v>0.2</v>
      </c>
      <c r="U486" s="30">
        <v>0.67779999999999996</v>
      </c>
      <c r="V486" s="26">
        <v>18.52</v>
      </c>
      <c r="W486" s="29">
        <v>11.33</v>
      </c>
      <c r="X486" s="25">
        <v>58617.440000000002</v>
      </c>
      <c r="Y486" s="26">
        <v>114.49</v>
      </c>
      <c r="Z486" s="25">
        <v>135716.56</v>
      </c>
      <c r="AA486" s="30">
        <v>0.77869999999999995</v>
      </c>
      <c r="AB486" s="30">
        <v>0.1807</v>
      </c>
      <c r="AC486" s="30">
        <v>3.95E-2</v>
      </c>
      <c r="AD486" s="30">
        <v>1.1000000000000001E-3</v>
      </c>
      <c r="AE486" s="30">
        <v>0.22140000000000001</v>
      </c>
      <c r="AF486" s="25">
        <v>135.72</v>
      </c>
      <c r="AG486" s="25">
        <v>4481.26</v>
      </c>
      <c r="AH486" s="25">
        <v>609.28</v>
      </c>
      <c r="AI486" s="25">
        <v>137372.46</v>
      </c>
      <c r="AJ486" s="28">
        <v>379</v>
      </c>
      <c r="AK486" s="33">
        <v>33562</v>
      </c>
      <c r="AL486" s="33">
        <v>52602</v>
      </c>
      <c r="AM486" s="26">
        <v>51.1</v>
      </c>
      <c r="AN486" s="26">
        <v>32.22</v>
      </c>
      <c r="AO486" s="26">
        <v>32.4</v>
      </c>
      <c r="AP486" s="26">
        <v>5.0999999999999996</v>
      </c>
      <c r="AQ486" s="25">
        <v>0</v>
      </c>
      <c r="AR486" s="27">
        <v>0.96830000000000005</v>
      </c>
      <c r="AS486" s="25">
        <v>1203.04</v>
      </c>
      <c r="AT486" s="25">
        <v>1949.12</v>
      </c>
      <c r="AU486" s="25">
        <v>5660.82</v>
      </c>
      <c r="AV486" s="25">
        <v>829.62</v>
      </c>
      <c r="AW486" s="25">
        <v>317.74</v>
      </c>
      <c r="AX486" s="25">
        <v>9960.34</v>
      </c>
      <c r="AY486" s="25">
        <v>4402.7700000000004</v>
      </c>
      <c r="AZ486" s="30">
        <v>0.50680000000000003</v>
      </c>
      <c r="BA486" s="25">
        <v>3758.63</v>
      </c>
      <c r="BB486" s="30">
        <v>0.43269999999999997</v>
      </c>
      <c r="BC486" s="25">
        <v>525.21</v>
      </c>
      <c r="BD486" s="30">
        <v>6.0499999999999998E-2</v>
      </c>
      <c r="BE486" s="25">
        <v>8686.6</v>
      </c>
      <c r="BF486" s="25">
        <v>3419.9</v>
      </c>
      <c r="BG486" s="30">
        <v>0.89129999999999998</v>
      </c>
      <c r="BH486" s="30">
        <v>0.61780000000000002</v>
      </c>
      <c r="BI486" s="30">
        <v>0.22620000000000001</v>
      </c>
      <c r="BJ486" s="30">
        <v>7.8700000000000006E-2</v>
      </c>
      <c r="BK486" s="30">
        <v>3.8300000000000001E-2</v>
      </c>
      <c r="BL486" s="30">
        <v>3.9E-2</v>
      </c>
    </row>
    <row r="487" spans="1:64" ht="15" x14ac:dyDescent="0.25">
      <c r="A487" s="28" t="s">
        <v>750</v>
      </c>
      <c r="B487" s="28">
        <v>44800</v>
      </c>
      <c r="C487" s="28">
        <v>119</v>
      </c>
      <c r="D487" s="29">
        <v>186.79</v>
      </c>
      <c r="E487" s="29">
        <v>22228.16</v>
      </c>
      <c r="F487" s="29">
        <v>19336</v>
      </c>
      <c r="G487" s="30">
        <v>1.9400000000000001E-2</v>
      </c>
      <c r="H487" s="30">
        <v>5.0000000000000001E-4</v>
      </c>
      <c r="I487" s="30">
        <v>0.1212</v>
      </c>
      <c r="J487" s="30">
        <v>2E-3</v>
      </c>
      <c r="K487" s="30">
        <v>0.1031</v>
      </c>
      <c r="L487" s="30">
        <v>0.71</v>
      </c>
      <c r="M487" s="30">
        <v>4.3799999999999999E-2</v>
      </c>
      <c r="N487" s="30">
        <v>0.54569999999999996</v>
      </c>
      <c r="O487" s="30">
        <v>0.1086</v>
      </c>
      <c r="P487" s="30">
        <v>0.1283</v>
      </c>
      <c r="Q487" s="29">
        <v>840.02</v>
      </c>
      <c r="R487" s="25">
        <v>61180.07</v>
      </c>
      <c r="S487" s="30">
        <v>0.18049999999999999</v>
      </c>
      <c r="T487" s="30">
        <v>0.25280000000000002</v>
      </c>
      <c r="U487" s="30">
        <v>0.56669999999999998</v>
      </c>
      <c r="V487" s="26">
        <v>20.010000000000002</v>
      </c>
      <c r="W487" s="29">
        <v>102.5</v>
      </c>
      <c r="X487" s="25">
        <v>89723.1</v>
      </c>
      <c r="Y487" s="26">
        <v>216.86</v>
      </c>
      <c r="Z487" s="25">
        <v>116605.97</v>
      </c>
      <c r="AA487" s="30">
        <v>0.70779999999999998</v>
      </c>
      <c r="AB487" s="30">
        <v>0.25929999999999997</v>
      </c>
      <c r="AC487" s="30">
        <v>3.2000000000000001E-2</v>
      </c>
      <c r="AD487" s="30">
        <v>8.9999999999999998E-4</v>
      </c>
      <c r="AE487" s="30">
        <v>0.2923</v>
      </c>
      <c r="AF487" s="25">
        <v>116.61</v>
      </c>
      <c r="AG487" s="25">
        <v>4608.57</v>
      </c>
      <c r="AH487" s="25">
        <v>525.20000000000005</v>
      </c>
      <c r="AI487" s="25">
        <v>121857.94</v>
      </c>
      <c r="AJ487" s="28">
        <v>300</v>
      </c>
      <c r="AK487" s="33">
        <v>32125</v>
      </c>
      <c r="AL487" s="33">
        <v>43933</v>
      </c>
      <c r="AM487" s="26">
        <v>65.05</v>
      </c>
      <c r="AN487" s="26">
        <v>35.090000000000003</v>
      </c>
      <c r="AO487" s="26">
        <v>48.38</v>
      </c>
      <c r="AP487" s="26">
        <v>3.85</v>
      </c>
      <c r="AQ487" s="25">
        <v>0</v>
      </c>
      <c r="AR487" s="27">
        <v>0.98939999999999995</v>
      </c>
      <c r="AS487" s="25">
        <v>1160.52</v>
      </c>
      <c r="AT487" s="25">
        <v>1832.29</v>
      </c>
      <c r="AU487" s="25">
        <v>5817.47</v>
      </c>
      <c r="AV487" s="25">
        <v>968.05</v>
      </c>
      <c r="AW487" s="25">
        <v>619.29999999999995</v>
      </c>
      <c r="AX487" s="25">
        <v>10397.620000000001</v>
      </c>
      <c r="AY487" s="25">
        <v>5068.53</v>
      </c>
      <c r="AZ487" s="30">
        <v>0.44450000000000001</v>
      </c>
      <c r="BA487" s="25">
        <v>5065.1899999999996</v>
      </c>
      <c r="BB487" s="30">
        <v>0.44419999999999998</v>
      </c>
      <c r="BC487" s="25">
        <v>1269.1500000000001</v>
      </c>
      <c r="BD487" s="30">
        <v>0.1113</v>
      </c>
      <c r="BE487" s="25">
        <v>11402.87</v>
      </c>
      <c r="BF487" s="25">
        <v>3589.96</v>
      </c>
      <c r="BG487" s="30">
        <v>1.2146999999999999</v>
      </c>
      <c r="BH487" s="30">
        <v>0.60360000000000003</v>
      </c>
      <c r="BI487" s="30">
        <v>0.20519999999999999</v>
      </c>
      <c r="BJ487" s="30">
        <v>0.15290000000000001</v>
      </c>
      <c r="BK487" s="30">
        <v>2.3599999999999999E-2</v>
      </c>
      <c r="BL487" s="30">
        <v>1.47E-2</v>
      </c>
    </row>
    <row r="488" spans="1:64" ht="15" x14ac:dyDescent="0.25">
      <c r="A488" s="28" t="s">
        <v>751</v>
      </c>
      <c r="B488" s="28">
        <v>49221</v>
      </c>
      <c r="C488" s="28">
        <v>99</v>
      </c>
      <c r="D488" s="29">
        <v>20.37</v>
      </c>
      <c r="E488" s="29">
        <v>2016.35</v>
      </c>
      <c r="F488" s="29">
        <v>1951</v>
      </c>
      <c r="G488" s="30">
        <v>1.1999999999999999E-3</v>
      </c>
      <c r="H488" s="30">
        <v>0</v>
      </c>
      <c r="I488" s="30">
        <v>1.04E-2</v>
      </c>
      <c r="J488" s="30">
        <v>1E-4</v>
      </c>
      <c r="K488" s="30">
        <v>2.5999999999999999E-3</v>
      </c>
      <c r="L488" s="30">
        <v>0.97960000000000003</v>
      </c>
      <c r="M488" s="30">
        <v>6.1000000000000004E-3</v>
      </c>
      <c r="N488" s="30">
        <v>0.38800000000000001</v>
      </c>
      <c r="O488" s="30">
        <v>0</v>
      </c>
      <c r="P488" s="30">
        <v>0.1452</v>
      </c>
      <c r="Q488" s="29">
        <v>90.1</v>
      </c>
      <c r="R488" s="25">
        <v>49030.47</v>
      </c>
      <c r="S488" s="30">
        <v>0.23330000000000001</v>
      </c>
      <c r="T488" s="30">
        <v>0.15329999999999999</v>
      </c>
      <c r="U488" s="30">
        <v>0.61329999999999996</v>
      </c>
      <c r="V488" s="26">
        <v>17.82</v>
      </c>
      <c r="W488" s="29">
        <v>11.28</v>
      </c>
      <c r="X488" s="25">
        <v>68788.92</v>
      </c>
      <c r="Y488" s="26">
        <v>172.66</v>
      </c>
      <c r="Z488" s="25">
        <v>108777.18</v>
      </c>
      <c r="AA488" s="30">
        <v>0.90449999999999997</v>
      </c>
      <c r="AB488" s="30">
        <v>5.9400000000000001E-2</v>
      </c>
      <c r="AC488" s="30">
        <v>3.4599999999999999E-2</v>
      </c>
      <c r="AD488" s="30">
        <v>1.5E-3</v>
      </c>
      <c r="AE488" s="30">
        <v>9.6299999999999997E-2</v>
      </c>
      <c r="AF488" s="25">
        <v>108.78</v>
      </c>
      <c r="AG488" s="25">
        <v>3517.3</v>
      </c>
      <c r="AH488" s="25">
        <v>463.92</v>
      </c>
      <c r="AI488" s="25">
        <v>111114.48</v>
      </c>
      <c r="AJ488" s="28">
        <v>240</v>
      </c>
      <c r="AK488" s="33">
        <v>31753</v>
      </c>
      <c r="AL488" s="33">
        <v>42279</v>
      </c>
      <c r="AM488" s="26">
        <v>40.65</v>
      </c>
      <c r="AN488" s="26">
        <v>32.04</v>
      </c>
      <c r="AO488" s="26">
        <v>31.84</v>
      </c>
      <c r="AP488" s="26">
        <v>6.1</v>
      </c>
      <c r="AQ488" s="25">
        <v>0</v>
      </c>
      <c r="AR488" s="27">
        <v>1.1328</v>
      </c>
      <c r="AS488" s="25">
        <v>978.48</v>
      </c>
      <c r="AT488" s="25">
        <v>1908.79</v>
      </c>
      <c r="AU488" s="25">
        <v>4971.3599999999997</v>
      </c>
      <c r="AV488" s="25">
        <v>743.39</v>
      </c>
      <c r="AW488" s="25">
        <v>149.19</v>
      </c>
      <c r="AX488" s="25">
        <v>8751.2099999999991</v>
      </c>
      <c r="AY488" s="25">
        <v>5740.72</v>
      </c>
      <c r="AZ488" s="30">
        <v>0.58640000000000003</v>
      </c>
      <c r="BA488" s="25">
        <v>3242.84</v>
      </c>
      <c r="BB488" s="30">
        <v>0.33119999999999999</v>
      </c>
      <c r="BC488" s="25">
        <v>806.54</v>
      </c>
      <c r="BD488" s="30">
        <v>8.2400000000000001E-2</v>
      </c>
      <c r="BE488" s="25">
        <v>9790.1</v>
      </c>
      <c r="BF488" s="25">
        <v>4603.63</v>
      </c>
      <c r="BG488" s="30">
        <v>1.6202000000000001</v>
      </c>
      <c r="BH488" s="30">
        <v>0.51959999999999995</v>
      </c>
      <c r="BI488" s="30">
        <v>0.22969999999999999</v>
      </c>
      <c r="BJ488" s="30">
        <v>0.19989999999999999</v>
      </c>
      <c r="BK488" s="30">
        <v>3.5799999999999998E-2</v>
      </c>
      <c r="BL488" s="30">
        <v>1.4999999999999999E-2</v>
      </c>
    </row>
    <row r="489" spans="1:64" ht="15" x14ac:dyDescent="0.25">
      <c r="A489" s="28" t="s">
        <v>752</v>
      </c>
      <c r="B489" s="28">
        <v>50583</v>
      </c>
      <c r="C489" s="28">
        <v>118</v>
      </c>
      <c r="D489" s="29">
        <v>13.47</v>
      </c>
      <c r="E489" s="29">
        <v>1589.96</v>
      </c>
      <c r="F489" s="29">
        <v>1635</v>
      </c>
      <c r="G489" s="30">
        <v>5.0000000000000001E-3</v>
      </c>
      <c r="H489" s="30">
        <v>0</v>
      </c>
      <c r="I489" s="30">
        <v>5.1999999999999998E-3</v>
      </c>
      <c r="J489" s="30">
        <v>1.5E-3</v>
      </c>
      <c r="K489" s="30">
        <v>1.2E-2</v>
      </c>
      <c r="L489" s="30">
        <v>0.97060000000000002</v>
      </c>
      <c r="M489" s="30">
        <v>5.7000000000000002E-3</v>
      </c>
      <c r="N489" s="30">
        <v>0.44159999999999999</v>
      </c>
      <c r="O489" s="30">
        <v>0.14130000000000001</v>
      </c>
      <c r="P489" s="30">
        <v>0.12959999999999999</v>
      </c>
      <c r="Q489" s="29">
        <v>75.66</v>
      </c>
      <c r="R489" s="25">
        <v>57340.71</v>
      </c>
      <c r="S489" s="30">
        <v>0.2109</v>
      </c>
      <c r="T489" s="30">
        <v>0.1016</v>
      </c>
      <c r="U489" s="30">
        <v>0.6875</v>
      </c>
      <c r="V489" s="26">
        <v>18.21</v>
      </c>
      <c r="W489" s="29">
        <v>9</v>
      </c>
      <c r="X489" s="25">
        <v>79398.67</v>
      </c>
      <c r="Y489" s="26">
        <v>172.09</v>
      </c>
      <c r="Z489" s="25">
        <v>172904.88</v>
      </c>
      <c r="AA489" s="30">
        <v>0.83789999999999998</v>
      </c>
      <c r="AB489" s="30">
        <v>0.13370000000000001</v>
      </c>
      <c r="AC489" s="30">
        <v>2.7699999999999999E-2</v>
      </c>
      <c r="AD489" s="30">
        <v>6.9999999999999999E-4</v>
      </c>
      <c r="AE489" s="30">
        <v>0.16209999999999999</v>
      </c>
      <c r="AF489" s="25">
        <v>172.9</v>
      </c>
      <c r="AG489" s="25">
        <v>5862.6</v>
      </c>
      <c r="AH489" s="25">
        <v>562.51</v>
      </c>
      <c r="AI489" s="25">
        <v>166783.47</v>
      </c>
      <c r="AJ489" s="28">
        <v>470</v>
      </c>
      <c r="AK489" s="33">
        <v>26578</v>
      </c>
      <c r="AL489" s="33">
        <v>37173</v>
      </c>
      <c r="AM489" s="26">
        <v>53.57</v>
      </c>
      <c r="AN489" s="26">
        <v>32.869999999999997</v>
      </c>
      <c r="AO489" s="26">
        <v>36.29</v>
      </c>
      <c r="AP489" s="26">
        <v>4.7</v>
      </c>
      <c r="AQ489" s="25">
        <v>0</v>
      </c>
      <c r="AR489" s="27">
        <v>1.2443</v>
      </c>
      <c r="AS489" s="25">
        <v>1414.7</v>
      </c>
      <c r="AT489" s="25">
        <v>1878.48</v>
      </c>
      <c r="AU489" s="25">
        <v>5842.16</v>
      </c>
      <c r="AV489" s="25">
        <v>894.93</v>
      </c>
      <c r="AW489" s="25">
        <v>47.91</v>
      </c>
      <c r="AX489" s="25">
        <v>10078.19</v>
      </c>
      <c r="AY489" s="25">
        <v>3621.56</v>
      </c>
      <c r="AZ489" s="30">
        <v>0.37040000000000001</v>
      </c>
      <c r="BA489" s="25">
        <v>4787.67</v>
      </c>
      <c r="BB489" s="30">
        <v>0.48970000000000002</v>
      </c>
      <c r="BC489" s="25">
        <v>1368.39</v>
      </c>
      <c r="BD489" s="30">
        <v>0.14000000000000001</v>
      </c>
      <c r="BE489" s="25">
        <v>9777.6200000000008</v>
      </c>
      <c r="BF489" s="25">
        <v>2883.62</v>
      </c>
      <c r="BG489" s="30">
        <v>0.83930000000000005</v>
      </c>
      <c r="BH489" s="30">
        <v>0.60760000000000003</v>
      </c>
      <c r="BI489" s="30">
        <v>0.2571</v>
      </c>
      <c r="BJ489" s="30">
        <v>8.1500000000000003E-2</v>
      </c>
      <c r="BK489" s="30">
        <v>2.35E-2</v>
      </c>
      <c r="BL489" s="30">
        <v>3.0200000000000001E-2</v>
      </c>
    </row>
    <row r="490" spans="1:64" ht="15" x14ac:dyDescent="0.25">
      <c r="A490" s="28" t="s">
        <v>753</v>
      </c>
      <c r="B490" s="28">
        <v>46276</v>
      </c>
      <c r="C490" s="28">
        <v>79</v>
      </c>
      <c r="D490" s="29">
        <v>9.8000000000000007</v>
      </c>
      <c r="E490" s="29">
        <v>774.28</v>
      </c>
      <c r="F490" s="29">
        <v>798</v>
      </c>
      <c r="G490" s="30">
        <v>7.4999999999999997E-3</v>
      </c>
      <c r="H490" s="30">
        <v>0</v>
      </c>
      <c r="I490" s="30">
        <v>6.7000000000000002E-3</v>
      </c>
      <c r="J490" s="30">
        <v>0</v>
      </c>
      <c r="K490" s="30">
        <v>8.3000000000000001E-3</v>
      </c>
      <c r="L490" s="30">
        <v>0.95140000000000002</v>
      </c>
      <c r="M490" s="30">
        <v>2.6100000000000002E-2</v>
      </c>
      <c r="N490" s="30">
        <v>0.27479999999999999</v>
      </c>
      <c r="O490" s="30">
        <v>0</v>
      </c>
      <c r="P490" s="30">
        <v>0.12770000000000001</v>
      </c>
      <c r="Q490" s="29">
        <v>37.25</v>
      </c>
      <c r="R490" s="25">
        <v>49601.75</v>
      </c>
      <c r="S490" s="30">
        <v>0.30990000000000001</v>
      </c>
      <c r="T490" s="30">
        <v>0.14080000000000001</v>
      </c>
      <c r="U490" s="30">
        <v>0.54930000000000001</v>
      </c>
      <c r="V490" s="26">
        <v>18.899999999999999</v>
      </c>
      <c r="W490" s="29">
        <v>4.5</v>
      </c>
      <c r="X490" s="25">
        <v>85610.67</v>
      </c>
      <c r="Y490" s="26">
        <v>167.8</v>
      </c>
      <c r="Z490" s="25">
        <v>126210.82</v>
      </c>
      <c r="AA490" s="30">
        <v>0.83350000000000002</v>
      </c>
      <c r="AB490" s="30">
        <v>0.1157</v>
      </c>
      <c r="AC490" s="30">
        <v>4.99E-2</v>
      </c>
      <c r="AD490" s="30">
        <v>8.9999999999999998E-4</v>
      </c>
      <c r="AE490" s="30">
        <v>0.1668</v>
      </c>
      <c r="AF490" s="25">
        <v>126.21</v>
      </c>
      <c r="AG490" s="25">
        <v>3540.3</v>
      </c>
      <c r="AH490" s="25">
        <v>405.35</v>
      </c>
      <c r="AI490" s="25">
        <v>121825.49</v>
      </c>
      <c r="AJ490" s="28">
        <v>299</v>
      </c>
      <c r="AK490" s="33">
        <v>34525</v>
      </c>
      <c r="AL490" s="33">
        <v>46110</v>
      </c>
      <c r="AM490" s="26">
        <v>41.54</v>
      </c>
      <c r="AN490" s="26">
        <v>27.19</v>
      </c>
      <c r="AO490" s="26">
        <v>28.3</v>
      </c>
      <c r="AP490" s="26">
        <v>5.2</v>
      </c>
      <c r="AQ490" s="25">
        <v>1136.75</v>
      </c>
      <c r="AR490" s="27">
        <v>1.3438000000000001</v>
      </c>
      <c r="AS490" s="25">
        <v>1366.99</v>
      </c>
      <c r="AT490" s="25">
        <v>1584.47</v>
      </c>
      <c r="AU490" s="25">
        <v>5958.63</v>
      </c>
      <c r="AV490" s="25">
        <v>955.9</v>
      </c>
      <c r="AW490" s="25">
        <v>219.44</v>
      </c>
      <c r="AX490" s="25">
        <v>10085.43</v>
      </c>
      <c r="AY490" s="25">
        <v>4476</v>
      </c>
      <c r="AZ490" s="30">
        <v>0.47320000000000001</v>
      </c>
      <c r="BA490" s="25">
        <v>4397.3999999999996</v>
      </c>
      <c r="BB490" s="30">
        <v>0.46489999999999998</v>
      </c>
      <c r="BC490" s="25">
        <v>584.87</v>
      </c>
      <c r="BD490" s="30">
        <v>6.1800000000000001E-2</v>
      </c>
      <c r="BE490" s="25">
        <v>9458.27</v>
      </c>
      <c r="BF490" s="25">
        <v>4367.3900000000003</v>
      </c>
      <c r="BG490" s="30">
        <v>1.4488000000000001</v>
      </c>
      <c r="BH490" s="30">
        <v>0.58069999999999999</v>
      </c>
      <c r="BI490" s="30">
        <v>0.19040000000000001</v>
      </c>
      <c r="BJ490" s="30">
        <v>0.17480000000000001</v>
      </c>
      <c r="BK490" s="30">
        <v>3.1300000000000001E-2</v>
      </c>
      <c r="BL490" s="30">
        <v>2.2700000000000001E-2</v>
      </c>
    </row>
    <row r="491" spans="1:64" ht="15" x14ac:dyDescent="0.25">
      <c r="A491" s="28" t="s">
        <v>754</v>
      </c>
      <c r="B491" s="28">
        <v>49528</v>
      </c>
      <c r="C491" s="28">
        <v>136</v>
      </c>
      <c r="D491" s="29">
        <v>8.7799999999999994</v>
      </c>
      <c r="E491" s="29">
        <v>1194.24</v>
      </c>
      <c r="F491" s="29">
        <v>1236</v>
      </c>
      <c r="G491" s="30">
        <v>2.3999999999999998E-3</v>
      </c>
      <c r="H491" s="30">
        <v>0</v>
      </c>
      <c r="I491" s="30">
        <v>1.0200000000000001E-2</v>
      </c>
      <c r="J491" s="30">
        <v>0</v>
      </c>
      <c r="K491" s="30">
        <v>8.5000000000000006E-3</v>
      </c>
      <c r="L491" s="30">
        <v>0.9375</v>
      </c>
      <c r="M491" s="30">
        <v>4.1399999999999999E-2</v>
      </c>
      <c r="N491" s="30">
        <v>0.47170000000000001</v>
      </c>
      <c r="O491" s="30">
        <v>0</v>
      </c>
      <c r="P491" s="30">
        <v>0.1457</v>
      </c>
      <c r="Q491" s="29">
        <v>50</v>
      </c>
      <c r="R491" s="25">
        <v>50178.65</v>
      </c>
      <c r="S491" s="30">
        <v>0.33779999999999999</v>
      </c>
      <c r="T491" s="30">
        <v>0.1757</v>
      </c>
      <c r="U491" s="30">
        <v>0.48649999999999999</v>
      </c>
      <c r="V491" s="26">
        <v>19.68</v>
      </c>
      <c r="W491" s="29">
        <v>7.14</v>
      </c>
      <c r="X491" s="25">
        <v>66956.160000000003</v>
      </c>
      <c r="Y491" s="26">
        <v>159.55000000000001</v>
      </c>
      <c r="Z491" s="25">
        <v>71889.679999999993</v>
      </c>
      <c r="AA491" s="30">
        <v>0.84019999999999995</v>
      </c>
      <c r="AB491" s="30">
        <v>7.2099999999999997E-2</v>
      </c>
      <c r="AC491" s="30">
        <v>8.2299999999999998E-2</v>
      </c>
      <c r="AD491" s="30">
        <v>5.3E-3</v>
      </c>
      <c r="AE491" s="30">
        <v>0.16619999999999999</v>
      </c>
      <c r="AF491" s="25">
        <v>71.89</v>
      </c>
      <c r="AG491" s="25">
        <v>1707.3</v>
      </c>
      <c r="AH491" s="25">
        <v>242.51</v>
      </c>
      <c r="AI491" s="25">
        <v>68433.86</v>
      </c>
      <c r="AJ491" s="28">
        <v>40</v>
      </c>
      <c r="AK491" s="33">
        <v>29465</v>
      </c>
      <c r="AL491" s="33">
        <v>38224</v>
      </c>
      <c r="AM491" s="26">
        <v>32.5</v>
      </c>
      <c r="AN491" s="26">
        <v>22.72</v>
      </c>
      <c r="AO491" s="26">
        <v>25.13</v>
      </c>
      <c r="AP491" s="26">
        <v>4.5</v>
      </c>
      <c r="AQ491" s="25">
        <v>20.52</v>
      </c>
      <c r="AR491" s="27">
        <v>0.64829999999999999</v>
      </c>
      <c r="AS491" s="25">
        <v>781.12</v>
      </c>
      <c r="AT491" s="25">
        <v>2133.98</v>
      </c>
      <c r="AU491" s="25">
        <v>4375.45</v>
      </c>
      <c r="AV491" s="25">
        <v>625.9</v>
      </c>
      <c r="AW491" s="25">
        <v>231.17</v>
      </c>
      <c r="AX491" s="25">
        <v>8147.63</v>
      </c>
      <c r="AY491" s="25">
        <v>5830.01</v>
      </c>
      <c r="AZ491" s="30">
        <v>0.66339999999999999</v>
      </c>
      <c r="BA491" s="25">
        <v>2141.29</v>
      </c>
      <c r="BB491" s="30">
        <v>0.2437</v>
      </c>
      <c r="BC491" s="25">
        <v>816.13</v>
      </c>
      <c r="BD491" s="30">
        <v>9.2899999999999996E-2</v>
      </c>
      <c r="BE491" s="25">
        <v>8787.43</v>
      </c>
      <c r="BF491" s="25">
        <v>6595.06</v>
      </c>
      <c r="BG491" s="30">
        <v>3.2553999999999998</v>
      </c>
      <c r="BH491" s="30">
        <v>0.54969999999999997</v>
      </c>
      <c r="BI491" s="30">
        <v>0.21859999999999999</v>
      </c>
      <c r="BJ491" s="30">
        <v>0.1797</v>
      </c>
      <c r="BK491" s="30">
        <v>4.5699999999999998E-2</v>
      </c>
      <c r="BL491" s="30">
        <v>6.4000000000000003E-3</v>
      </c>
    </row>
    <row r="492" spans="1:64" ht="15" x14ac:dyDescent="0.25">
      <c r="A492" s="28" t="s">
        <v>755</v>
      </c>
      <c r="B492" s="28">
        <v>46441</v>
      </c>
      <c r="C492" s="28">
        <v>100</v>
      </c>
      <c r="D492" s="29">
        <v>10.3</v>
      </c>
      <c r="E492" s="29">
        <v>1029.9100000000001</v>
      </c>
      <c r="F492" s="29">
        <v>910</v>
      </c>
      <c r="G492" s="30">
        <v>0</v>
      </c>
      <c r="H492" s="30">
        <v>0</v>
      </c>
      <c r="I492" s="30">
        <v>5.4999999999999997E-3</v>
      </c>
      <c r="J492" s="30">
        <v>1.8E-3</v>
      </c>
      <c r="K492" s="30">
        <v>2.7000000000000001E-3</v>
      </c>
      <c r="L492" s="30">
        <v>0.96579999999999999</v>
      </c>
      <c r="M492" s="30">
        <v>2.4199999999999999E-2</v>
      </c>
      <c r="N492" s="30">
        <v>0.55820000000000003</v>
      </c>
      <c r="O492" s="30">
        <v>0</v>
      </c>
      <c r="P492" s="30">
        <v>0.17050000000000001</v>
      </c>
      <c r="Q492" s="29">
        <v>44.42</v>
      </c>
      <c r="R492" s="25">
        <v>41395.85</v>
      </c>
      <c r="S492" s="30">
        <v>0.21429999999999999</v>
      </c>
      <c r="T492" s="30">
        <v>0.1857</v>
      </c>
      <c r="U492" s="30">
        <v>0.6</v>
      </c>
      <c r="V492" s="26">
        <v>16.21</v>
      </c>
      <c r="W492" s="29">
        <v>7.3</v>
      </c>
      <c r="X492" s="25">
        <v>59641.25</v>
      </c>
      <c r="Y492" s="26">
        <v>138.36000000000001</v>
      </c>
      <c r="Z492" s="25">
        <v>80905.08</v>
      </c>
      <c r="AA492" s="30">
        <v>0.87360000000000004</v>
      </c>
      <c r="AB492" s="30">
        <v>5.3900000000000003E-2</v>
      </c>
      <c r="AC492" s="30">
        <v>6.9500000000000006E-2</v>
      </c>
      <c r="AD492" s="30">
        <v>3.0000000000000001E-3</v>
      </c>
      <c r="AE492" s="30">
        <v>0.12909999999999999</v>
      </c>
      <c r="AF492" s="25">
        <v>80.91</v>
      </c>
      <c r="AG492" s="25">
        <v>1911.77</v>
      </c>
      <c r="AH492" s="25">
        <v>283.72000000000003</v>
      </c>
      <c r="AI492" s="25">
        <v>74184.240000000005</v>
      </c>
      <c r="AJ492" s="28">
        <v>58</v>
      </c>
      <c r="AK492" s="33">
        <v>28369</v>
      </c>
      <c r="AL492" s="33">
        <v>37634</v>
      </c>
      <c r="AM492" s="26">
        <v>38.64</v>
      </c>
      <c r="AN492" s="26">
        <v>22.01</v>
      </c>
      <c r="AO492" s="26">
        <v>29.66</v>
      </c>
      <c r="AP492" s="26">
        <v>4.4000000000000004</v>
      </c>
      <c r="AQ492" s="25">
        <v>0</v>
      </c>
      <c r="AR492" s="27">
        <v>0.80500000000000005</v>
      </c>
      <c r="AS492" s="25">
        <v>1140.8</v>
      </c>
      <c r="AT492" s="25">
        <v>2462.96</v>
      </c>
      <c r="AU492" s="25">
        <v>5205.3</v>
      </c>
      <c r="AV492" s="25">
        <v>779.09</v>
      </c>
      <c r="AW492" s="25">
        <v>223.53</v>
      </c>
      <c r="AX492" s="25">
        <v>9811.68</v>
      </c>
      <c r="AY492" s="25">
        <v>6990.06</v>
      </c>
      <c r="AZ492" s="30">
        <v>0.67249999999999999</v>
      </c>
      <c r="BA492" s="25">
        <v>2285.16</v>
      </c>
      <c r="BB492" s="30">
        <v>0.2198</v>
      </c>
      <c r="BC492" s="25">
        <v>1119.31</v>
      </c>
      <c r="BD492" s="30">
        <v>0.1077</v>
      </c>
      <c r="BE492" s="25">
        <v>10394.530000000001</v>
      </c>
      <c r="BF492" s="25">
        <v>5611.72</v>
      </c>
      <c r="BG492" s="30">
        <v>2.8799000000000001</v>
      </c>
      <c r="BH492" s="30">
        <v>0.45729999999999998</v>
      </c>
      <c r="BI492" s="30">
        <v>0.28100000000000003</v>
      </c>
      <c r="BJ492" s="30">
        <v>0.19059999999999999</v>
      </c>
      <c r="BK492" s="30">
        <v>4.0399999999999998E-2</v>
      </c>
      <c r="BL492" s="30">
        <v>3.0800000000000001E-2</v>
      </c>
    </row>
    <row r="493" spans="1:64" ht="15" x14ac:dyDescent="0.25">
      <c r="A493" s="28" t="s">
        <v>756</v>
      </c>
      <c r="B493" s="28">
        <v>48538</v>
      </c>
      <c r="C493" s="28">
        <v>80</v>
      </c>
      <c r="D493" s="29">
        <v>9.3699999999999992</v>
      </c>
      <c r="E493" s="29">
        <v>749.27</v>
      </c>
      <c r="F493" s="29">
        <v>706</v>
      </c>
      <c r="G493" s="30">
        <v>0</v>
      </c>
      <c r="H493" s="30">
        <v>0</v>
      </c>
      <c r="I493" s="30">
        <v>4.1999999999999997E-3</v>
      </c>
      <c r="J493" s="30">
        <v>0</v>
      </c>
      <c r="K493" s="30">
        <v>1.15E-2</v>
      </c>
      <c r="L493" s="30">
        <v>0.97009999999999996</v>
      </c>
      <c r="M493" s="30">
        <v>1.4200000000000001E-2</v>
      </c>
      <c r="N493" s="30">
        <v>0.69869999999999999</v>
      </c>
      <c r="O493" s="30">
        <v>0</v>
      </c>
      <c r="P493" s="30">
        <v>0.1245</v>
      </c>
      <c r="Q493" s="29">
        <v>31</v>
      </c>
      <c r="R493" s="25">
        <v>32893.96</v>
      </c>
      <c r="S493" s="30">
        <v>0.58179999999999998</v>
      </c>
      <c r="T493" s="30">
        <v>0.1091</v>
      </c>
      <c r="U493" s="30">
        <v>0.30909999999999999</v>
      </c>
      <c r="V493" s="26">
        <v>18.649999999999999</v>
      </c>
      <c r="W493" s="29">
        <v>10.11</v>
      </c>
      <c r="X493" s="25">
        <v>45375.25</v>
      </c>
      <c r="Y493" s="26">
        <v>74.11</v>
      </c>
      <c r="Z493" s="25">
        <v>108996.06</v>
      </c>
      <c r="AA493" s="30">
        <v>0.6179</v>
      </c>
      <c r="AB493" s="30">
        <v>0.22600000000000001</v>
      </c>
      <c r="AC493" s="30">
        <v>0.15540000000000001</v>
      </c>
      <c r="AD493" s="30">
        <v>6.9999999999999999E-4</v>
      </c>
      <c r="AE493" s="30">
        <v>0.3821</v>
      </c>
      <c r="AF493" s="25">
        <v>109</v>
      </c>
      <c r="AG493" s="25">
        <v>2379.84</v>
      </c>
      <c r="AH493" s="25">
        <v>288.83</v>
      </c>
      <c r="AI493" s="25">
        <v>93730.34</v>
      </c>
      <c r="AJ493" s="28">
        <v>143</v>
      </c>
      <c r="AK493" s="33">
        <v>29269</v>
      </c>
      <c r="AL493" s="33">
        <v>40951</v>
      </c>
      <c r="AM493" s="26">
        <v>27</v>
      </c>
      <c r="AN493" s="26">
        <v>20</v>
      </c>
      <c r="AO493" s="26">
        <v>23.28</v>
      </c>
      <c r="AP493" s="26">
        <v>3.5</v>
      </c>
      <c r="AQ493" s="25">
        <v>0</v>
      </c>
      <c r="AR493" s="27">
        <v>0.52390000000000003</v>
      </c>
      <c r="AS493" s="25">
        <v>1428.72</v>
      </c>
      <c r="AT493" s="25">
        <v>2367.6</v>
      </c>
      <c r="AU493" s="25">
        <v>5236.92</v>
      </c>
      <c r="AV493" s="25">
        <v>1394.09</v>
      </c>
      <c r="AW493" s="25">
        <v>614.04999999999995</v>
      </c>
      <c r="AX493" s="25">
        <v>11041.38</v>
      </c>
      <c r="AY493" s="25">
        <v>5829.64</v>
      </c>
      <c r="AZ493" s="30">
        <v>0.53969999999999996</v>
      </c>
      <c r="BA493" s="25">
        <v>2902.98</v>
      </c>
      <c r="BB493" s="30">
        <v>0.26869999999999999</v>
      </c>
      <c r="BC493" s="25">
        <v>2069.7199999999998</v>
      </c>
      <c r="BD493" s="30">
        <v>0.19159999999999999</v>
      </c>
      <c r="BE493" s="25">
        <v>10802.34</v>
      </c>
      <c r="BF493" s="25">
        <v>5275.65</v>
      </c>
      <c r="BG493" s="30">
        <v>2.4639000000000002</v>
      </c>
      <c r="BH493" s="30">
        <v>0.42149999999999999</v>
      </c>
      <c r="BI493" s="30">
        <v>0.29680000000000001</v>
      </c>
      <c r="BJ493" s="30">
        <v>0.2094</v>
      </c>
      <c r="BK493" s="30">
        <v>4.8500000000000001E-2</v>
      </c>
      <c r="BL493" s="30">
        <v>2.3699999999999999E-2</v>
      </c>
    </row>
    <row r="494" spans="1:64" ht="15" x14ac:dyDescent="0.25">
      <c r="A494" s="28" t="s">
        <v>757</v>
      </c>
      <c r="B494" s="28">
        <v>49064</v>
      </c>
      <c r="C494" s="28">
        <v>87</v>
      </c>
      <c r="D494" s="29">
        <v>9.51</v>
      </c>
      <c r="E494" s="29">
        <v>827.42</v>
      </c>
      <c r="F494" s="29">
        <v>792</v>
      </c>
      <c r="G494" s="30">
        <v>0</v>
      </c>
      <c r="H494" s="30">
        <v>0</v>
      </c>
      <c r="I494" s="30">
        <v>8.3999999999999995E-3</v>
      </c>
      <c r="J494" s="30">
        <v>0</v>
      </c>
      <c r="K494" s="30">
        <v>2.9999999999999997E-4</v>
      </c>
      <c r="L494" s="30">
        <v>0.98499999999999999</v>
      </c>
      <c r="M494" s="30">
        <v>6.3E-3</v>
      </c>
      <c r="N494" s="30">
        <v>0.63300000000000001</v>
      </c>
      <c r="O494" s="30">
        <v>0</v>
      </c>
      <c r="P494" s="30">
        <v>0.22900000000000001</v>
      </c>
      <c r="Q494" s="29">
        <v>43</v>
      </c>
      <c r="R494" s="25">
        <v>43520.41</v>
      </c>
      <c r="S494" s="30">
        <v>0.27939999999999998</v>
      </c>
      <c r="T494" s="30">
        <v>0.27939999999999998</v>
      </c>
      <c r="U494" s="30">
        <v>0.44119999999999998</v>
      </c>
      <c r="V494" s="26">
        <v>14.23</v>
      </c>
      <c r="W494" s="29">
        <v>9.9700000000000006</v>
      </c>
      <c r="X494" s="25">
        <v>56155.88</v>
      </c>
      <c r="Y494" s="26">
        <v>80.819999999999993</v>
      </c>
      <c r="Z494" s="25">
        <v>54519.06</v>
      </c>
      <c r="AA494" s="30">
        <v>0.83020000000000005</v>
      </c>
      <c r="AB494" s="30">
        <v>9.1999999999999998E-2</v>
      </c>
      <c r="AC494" s="30">
        <v>7.6200000000000004E-2</v>
      </c>
      <c r="AD494" s="30">
        <v>1.6999999999999999E-3</v>
      </c>
      <c r="AE494" s="30">
        <v>0.17269999999999999</v>
      </c>
      <c r="AF494" s="25">
        <v>54.52</v>
      </c>
      <c r="AG494" s="25">
        <v>1266.04</v>
      </c>
      <c r="AH494" s="25">
        <v>213.97</v>
      </c>
      <c r="AI494" s="25">
        <v>45539.53</v>
      </c>
      <c r="AJ494" s="28">
        <v>4</v>
      </c>
      <c r="AK494" s="33">
        <v>25216</v>
      </c>
      <c r="AL494" s="33">
        <v>33702</v>
      </c>
      <c r="AM494" s="26">
        <v>32.799999999999997</v>
      </c>
      <c r="AN494" s="26">
        <v>22.01</v>
      </c>
      <c r="AO494" s="26">
        <v>26.04</v>
      </c>
      <c r="AP494" s="26">
        <v>3</v>
      </c>
      <c r="AQ494" s="25">
        <v>0</v>
      </c>
      <c r="AR494" s="27">
        <v>0.65149999999999997</v>
      </c>
      <c r="AS494" s="25">
        <v>2497.36</v>
      </c>
      <c r="AT494" s="25">
        <v>2183.5500000000002</v>
      </c>
      <c r="AU494" s="25">
        <v>6469.01</v>
      </c>
      <c r="AV494" s="25">
        <v>880.88</v>
      </c>
      <c r="AW494" s="25">
        <v>172.98</v>
      </c>
      <c r="AX494" s="25">
        <v>12203.78</v>
      </c>
      <c r="AY494" s="25">
        <v>8409.48</v>
      </c>
      <c r="AZ494" s="30">
        <v>0.67559999999999998</v>
      </c>
      <c r="BA494" s="25">
        <v>1467.02</v>
      </c>
      <c r="BB494" s="30">
        <v>0.1179</v>
      </c>
      <c r="BC494" s="25">
        <v>2570.66</v>
      </c>
      <c r="BD494" s="30">
        <v>0.20649999999999999</v>
      </c>
      <c r="BE494" s="25">
        <v>12447.16</v>
      </c>
      <c r="BF494" s="25">
        <v>7145.96</v>
      </c>
      <c r="BG494" s="30">
        <v>5.1245000000000003</v>
      </c>
      <c r="BH494" s="30">
        <v>0.5161</v>
      </c>
      <c r="BI494" s="30">
        <v>0.2853</v>
      </c>
      <c r="BJ494" s="30">
        <v>0.1187</v>
      </c>
      <c r="BK494" s="30">
        <v>2.41E-2</v>
      </c>
      <c r="BL494" s="30">
        <v>5.5800000000000002E-2</v>
      </c>
    </row>
    <row r="495" spans="1:64" ht="15" x14ac:dyDescent="0.25">
      <c r="A495" s="28" t="s">
        <v>758</v>
      </c>
      <c r="B495" s="28">
        <v>50237</v>
      </c>
      <c r="C495" s="28">
        <v>26</v>
      </c>
      <c r="D495" s="29">
        <v>23.48</v>
      </c>
      <c r="E495" s="29">
        <v>610.37</v>
      </c>
      <c r="F495" s="29">
        <v>601</v>
      </c>
      <c r="G495" s="30">
        <v>0</v>
      </c>
      <c r="H495" s="30">
        <v>0</v>
      </c>
      <c r="I495" s="30">
        <v>3.3E-3</v>
      </c>
      <c r="J495" s="30">
        <v>0</v>
      </c>
      <c r="K495" s="30">
        <v>1.3299999999999999E-2</v>
      </c>
      <c r="L495" s="30">
        <v>0.97240000000000004</v>
      </c>
      <c r="M495" s="30">
        <v>1.0999999999999999E-2</v>
      </c>
      <c r="N495" s="30">
        <v>0.41670000000000001</v>
      </c>
      <c r="O495" s="30">
        <v>0</v>
      </c>
      <c r="P495" s="30">
        <v>0.14000000000000001</v>
      </c>
      <c r="Q495" s="29">
        <v>33.82</v>
      </c>
      <c r="R495" s="25">
        <v>47630.53</v>
      </c>
      <c r="S495" s="30">
        <v>0.23910000000000001</v>
      </c>
      <c r="T495" s="30">
        <v>0.1739</v>
      </c>
      <c r="U495" s="30">
        <v>0.58699999999999997</v>
      </c>
      <c r="V495" s="26">
        <v>17.27</v>
      </c>
      <c r="W495" s="29">
        <v>4.13</v>
      </c>
      <c r="X495" s="25">
        <v>60260.68</v>
      </c>
      <c r="Y495" s="26">
        <v>140.26</v>
      </c>
      <c r="Z495" s="25">
        <v>106435.52</v>
      </c>
      <c r="AA495" s="30">
        <v>0.94550000000000001</v>
      </c>
      <c r="AB495" s="30">
        <v>2.9899999999999999E-2</v>
      </c>
      <c r="AC495" s="30">
        <v>2.3199999999999998E-2</v>
      </c>
      <c r="AD495" s="30">
        <v>1.2999999999999999E-3</v>
      </c>
      <c r="AE495" s="30">
        <v>5.45E-2</v>
      </c>
      <c r="AF495" s="25">
        <v>106.44</v>
      </c>
      <c r="AG495" s="25">
        <v>2829.89</v>
      </c>
      <c r="AH495" s="25">
        <v>544.63</v>
      </c>
      <c r="AI495" s="25">
        <v>103190.48</v>
      </c>
      <c r="AJ495" s="28">
        <v>201</v>
      </c>
      <c r="AK495" s="33">
        <v>31158</v>
      </c>
      <c r="AL495" s="33">
        <v>40534</v>
      </c>
      <c r="AM495" s="26">
        <v>43.65</v>
      </c>
      <c r="AN495" s="26">
        <v>26.15</v>
      </c>
      <c r="AO495" s="26">
        <v>26.46</v>
      </c>
      <c r="AP495" s="26">
        <v>5.6</v>
      </c>
      <c r="AQ495" s="25">
        <v>0</v>
      </c>
      <c r="AR495" s="27">
        <v>0.86319999999999997</v>
      </c>
      <c r="AS495" s="25">
        <v>1164.45</v>
      </c>
      <c r="AT495" s="25">
        <v>1429.11</v>
      </c>
      <c r="AU495" s="25">
        <v>4464.03</v>
      </c>
      <c r="AV495" s="25">
        <v>400.89</v>
      </c>
      <c r="AW495" s="25">
        <v>23.35</v>
      </c>
      <c r="AX495" s="25">
        <v>7481.82</v>
      </c>
      <c r="AY495" s="25">
        <v>4520.18</v>
      </c>
      <c r="AZ495" s="30">
        <v>0.5393</v>
      </c>
      <c r="BA495" s="25">
        <v>3097.78</v>
      </c>
      <c r="BB495" s="30">
        <v>0.36959999999999998</v>
      </c>
      <c r="BC495" s="25">
        <v>763.29</v>
      </c>
      <c r="BD495" s="30">
        <v>9.11E-2</v>
      </c>
      <c r="BE495" s="25">
        <v>8381.25</v>
      </c>
      <c r="BF495" s="25">
        <v>3765.38</v>
      </c>
      <c r="BG495" s="30">
        <v>1.4179999999999999</v>
      </c>
      <c r="BH495" s="30">
        <v>0.52880000000000005</v>
      </c>
      <c r="BI495" s="30">
        <v>0.20430000000000001</v>
      </c>
      <c r="BJ495" s="30">
        <v>0.2268</v>
      </c>
      <c r="BK495" s="30">
        <v>2.4299999999999999E-2</v>
      </c>
      <c r="BL495" s="30">
        <v>1.5800000000000002E-2</v>
      </c>
    </row>
    <row r="496" spans="1:64" ht="15" x14ac:dyDescent="0.25">
      <c r="A496" s="28" t="s">
        <v>759</v>
      </c>
      <c r="B496" s="28">
        <v>48041</v>
      </c>
      <c r="C496" s="28">
        <v>65</v>
      </c>
      <c r="D496" s="29">
        <v>61.32</v>
      </c>
      <c r="E496" s="29">
        <v>3985.65</v>
      </c>
      <c r="F496" s="29">
        <v>3743</v>
      </c>
      <c r="G496" s="30">
        <v>5.7000000000000002E-3</v>
      </c>
      <c r="H496" s="30">
        <v>1E-4</v>
      </c>
      <c r="I496" s="30">
        <v>2.6599999999999999E-2</v>
      </c>
      <c r="J496" s="30">
        <v>4.7000000000000002E-3</v>
      </c>
      <c r="K496" s="30">
        <v>1.55E-2</v>
      </c>
      <c r="L496" s="30">
        <v>0.89959999999999996</v>
      </c>
      <c r="M496" s="30">
        <v>4.7800000000000002E-2</v>
      </c>
      <c r="N496" s="30">
        <v>0.3085</v>
      </c>
      <c r="O496" s="30">
        <v>4.0000000000000001E-3</v>
      </c>
      <c r="P496" s="30">
        <v>0.14249999999999999</v>
      </c>
      <c r="Q496" s="29">
        <v>155.72</v>
      </c>
      <c r="R496" s="25">
        <v>57091.55</v>
      </c>
      <c r="S496" s="30">
        <v>0.2492</v>
      </c>
      <c r="T496" s="30">
        <v>0.25900000000000001</v>
      </c>
      <c r="U496" s="30">
        <v>0.49180000000000001</v>
      </c>
      <c r="V496" s="26">
        <v>20.11</v>
      </c>
      <c r="W496" s="29">
        <v>22.83</v>
      </c>
      <c r="X496" s="25">
        <v>76540.72</v>
      </c>
      <c r="Y496" s="26">
        <v>172.14</v>
      </c>
      <c r="Z496" s="25">
        <v>145198.9</v>
      </c>
      <c r="AA496" s="30">
        <v>0.85709999999999997</v>
      </c>
      <c r="AB496" s="30">
        <v>0.1148</v>
      </c>
      <c r="AC496" s="30">
        <v>2.75E-2</v>
      </c>
      <c r="AD496" s="30">
        <v>6.9999999999999999E-4</v>
      </c>
      <c r="AE496" s="30">
        <v>0.1434</v>
      </c>
      <c r="AF496" s="25">
        <v>145.19999999999999</v>
      </c>
      <c r="AG496" s="25">
        <v>4366.0600000000004</v>
      </c>
      <c r="AH496" s="25">
        <v>574.03</v>
      </c>
      <c r="AI496" s="25">
        <v>155820.09</v>
      </c>
      <c r="AJ496" s="28">
        <v>436</v>
      </c>
      <c r="AK496" s="33">
        <v>42426</v>
      </c>
      <c r="AL496" s="33">
        <v>55988</v>
      </c>
      <c r="AM496" s="26">
        <v>34.53</v>
      </c>
      <c r="AN496" s="26">
        <v>29.92</v>
      </c>
      <c r="AO496" s="26">
        <v>30.13</v>
      </c>
      <c r="AP496" s="26">
        <v>4.9000000000000004</v>
      </c>
      <c r="AQ496" s="25">
        <v>1032.9000000000001</v>
      </c>
      <c r="AR496" s="27">
        <v>0.94069999999999998</v>
      </c>
      <c r="AS496" s="25">
        <v>1305.99</v>
      </c>
      <c r="AT496" s="25">
        <v>1659.79</v>
      </c>
      <c r="AU496" s="25">
        <v>5200.9799999999996</v>
      </c>
      <c r="AV496" s="25">
        <v>905.76</v>
      </c>
      <c r="AW496" s="25">
        <v>310.7</v>
      </c>
      <c r="AX496" s="25">
        <v>9383.2199999999993</v>
      </c>
      <c r="AY496" s="25">
        <v>3218.32</v>
      </c>
      <c r="AZ496" s="30">
        <v>0.37140000000000001</v>
      </c>
      <c r="BA496" s="25">
        <v>4872.62</v>
      </c>
      <c r="BB496" s="30">
        <v>0.56230000000000002</v>
      </c>
      <c r="BC496" s="25">
        <v>574.22</v>
      </c>
      <c r="BD496" s="30">
        <v>6.6299999999999998E-2</v>
      </c>
      <c r="BE496" s="25">
        <v>8665.16</v>
      </c>
      <c r="BF496" s="25">
        <v>2425.7800000000002</v>
      </c>
      <c r="BG496" s="30">
        <v>0.56200000000000006</v>
      </c>
      <c r="BH496" s="30">
        <v>0.59670000000000001</v>
      </c>
      <c r="BI496" s="30">
        <v>0.23330000000000001</v>
      </c>
      <c r="BJ496" s="30">
        <v>0.1179</v>
      </c>
      <c r="BK496" s="30">
        <v>3.39E-2</v>
      </c>
      <c r="BL496" s="30">
        <v>1.8200000000000001E-2</v>
      </c>
    </row>
    <row r="497" spans="1:64" ht="15" x14ac:dyDescent="0.25">
      <c r="A497" s="28" t="s">
        <v>760</v>
      </c>
      <c r="B497" s="28">
        <v>47381</v>
      </c>
      <c r="C497" s="28">
        <v>68</v>
      </c>
      <c r="D497" s="29">
        <v>51.84</v>
      </c>
      <c r="E497" s="29">
        <v>3525.36</v>
      </c>
      <c r="F497" s="29">
        <v>3306</v>
      </c>
      <c r="G497" s="30">
        <v>4.1999999999999997E-3</v>
      </c>
      <c r="H497" s="30">
        <v>5.0000000000000001E-4</v>
      </c>
      <c r="I497" s="30">
        <v>1.6999999999999999E-3</v>
      </c>
      <c r="J497" s="30">
        <v>2.5999999999999999E-3</v>
      </c>
      <c r="K497" s="30">
        <v>1.6500000000000001E-2</v>
      </c>
      <c r="L497" s="30">
        <v>0.95499999999999996</v>
      </c>
      <c r="M497" s="30">
        <v>1.95E-2</v>
      </c>
      <c r="N497" s="30">
        <v>0.3448</v>
      </c>
      <c r="O497" s="30">
        <v>0</v>
      </c>
      <c r="P497" s="30">
        <v>0.1358</v>
      </c>
      <c r="Q497" s="29">
        <v>155.43</v>
      </c>
      <c r="R497" s="25">
        <v>69343.64</v>
      </c>
      <c r="S497" s="30">
        <v>0.1134</v>
      </c>
      <c r="T497" s="30">
        <v>0.16489999999999999</v>
      </c>
      <c r="U497" s="30">
        <v>0.72160000000000002</v>
      </c>
      <c r="V497" s="26">
        <v>19.600000000000001</v>
      </c>
      <c r="W497" s="29">
        <v>14.2</v>
      </c>
      <c r="X497" s="25">
        <v>104980.23</v>
      </c>
      <c r="Y497" s="26">
        <v>235.39</v>
      </c>
      <c r="Z497" s="25">
        <v>156412.93</v>
      </c>
      <c r="AA497" s="30">
        <v>0.7046</v>
      </c>
      <c r="AB497" s="30">
        <v>0.26129999999999998</v>
      </c>
      <c r="AC497" s="30">
        <v>3.3099999999999997E-2</v>
      </c>
      <c r="AD497" s="30">
        <v>1.1000000000000001E-3</v>
      </c>
      <c r="AE497" s="30">
        <v>0.29549999999999998</v>
      </c>
      <c r="AF497" s="25">
        <v>156.41</v>
      </c>
      <c r="AG497" s="25">
        <v>3651.18</v>
      </c>
      <c r="AH497" s="25">
        <v>361.41</v>
      </c>
      <c r="AI497" s="25">
        <v>155885.09</v>
      </c>
      <c r="AJ497" s="28">
        <v>437</v>
      </c>
      <c r="AK497" s="33">
        <v>32297</v>
      </c>
      <c r="AL497" s="33">
        <v>46011</v>
      </c>
      <c r="AM497" s="26">
        <v>44.38</v>
      </c>
      <c r="AN497" s="26">
        <v>22.08</v>
      </c>
      <c r="AO497" s="26">
        <v>24.01</v>
      </c>
      <c r="AP497" s="26">
        <v>3.97</v>
      </c>
      <c r="AQ497" s="25">
        <v>886.16</v>
      </c>
      <c r="AR497" s="27">
        <v>0.99309999999999998</v>
      </c>
      <c r="AS497" s="25">
        <v>1125.49</v>
      </c>
      <c r="AT497" s="25">
        <v>2082.0700000000002</v>
      </c>
      <c r="AU497" s="25">
        <v>5994.41</v>
      </c>
      <c r="AV497" s="25">
        <v>851.2</v>
      </c>
      <c r="AW497" s="25">
        <v>193.68</v>
      </c>
      <c r="AX497" s="25">
        <v>10246.85</v>
      </c>
      <c r="AY497" s="25">
        <v>4593.87</v>
      </c>
      <c r="AZ497" s="30">
        <v>0.46989999999999998</v>
      </c>
      <c r="BA497" s="25">
        <v>4271.53</v>
      </c>
      <c r="BB497" s="30">
        <v>0.437</v>
      </c>
      <c r="BC497" s="25">
        <v>910.07</v>
      </c>
      <c r="BD497" s="30">
        <v>9.3100000000000002E-2</v>
      </c>
      <c r="BE497" s="25">
        <v>9775.4599999999991</v>
      </c>
      <c r="BF497" s="25">
        <v>3730.85</v>
      </c>
      <c r="BG497" s="30">
        <v>1.0051000000000001</v>
      </c>
      <c r="BH497" s="30">
        <v>0.59899999999999998</v>
      </c>
      <c r="BI497" s="30">
        <v>0.21260000000000001</v>
      </c>
      <c r="BJ497" s="30">
        <v>0.13969999999999999</v>
      </c>
      <c r="BK497" s="30">
        <v>2.92E-2</v>
      </c>
      <c r="BL497" s="30">
        <v>1.9400000000000001E-2</v>
      </c>
    </row>
    <row r="498" spans="1:64" ht="15" x14ac:dyDescent="0.25">
      <c r="A498" s="28" t="s">
        <v>761</v>
      </c>
      <c r="B498" s="28">
        <v>45807</v>
      </c>
      <c r="C498" s="28">
        <v>89</v>
      </c>
      <c r="D498" s="29">
        <v>9.91</v>
      </c>
      <c r="E498" s="29">
        <v>881.87</v>
      </c>
      <c r="F498" s="29">
        <v>950</v>
      </c>
      <c r="G498" s="30">
        <v>1.1000000000000001E-3</v>
      </c>
      <c r="H498" s="30">
        <v>0</v>
      </c>
      <c r="I498" s="30">
        <v>1E-3</v>
      </c>
      <c r="J498" s="30">
        <v>2.0999999999999999E-3</v>
      </c>
      <c r="K498" s="30">
        <v>6.7999999999999996E-3</v>
      </c>
      <c r="L498" s="30">
        <v>0.94259999999999999</v>
      </c>
      <c r="M498" s="30">
        <v>4.6399999999999997E-2</v>
      </c>
      <c r="N498" s="30">
        <v>0.41889999999999999</v>
      </c>
      <c r="O498" s="30">
        <v>0</v>
      </c>
      <c r="P498" s="30">
        <v>0.1145</v>
      </c>
      <c r="Q498" s="29">
        <v>49.87</v>
      </c>
      <c r="R498" s="25">
        <v>51380.61</v>
      </c>
      <c r="S498" s="30">
        <v>0.14929999999999999</v>
      </c>
      <c r="T498" s="30">
        <v>0.26869999999999999</v>
      </c>
      <c r="U498" s="30">
        <v>0.58209999999999995</v>
      </c>
      <c r="V498" s="26">
        <v>17.37</v>
      </c>
      <c r="W498" s="29">
        <v>13</v>
      </c>
      <c r="X498" s="25">
        <v>36116.86</v>
      </c>
      <c r="Y498" s="26">
        <v>65.180000000000007</v>
      </c>
      <c r="Z498" s="25">
        <v>107124</v>
      </c>
      <c r="AA498" s="30">
        <v>0.876</v>
      </c>
      <c r="AB498" s="30">
        <v>8.4400000000000003E-2</v>
      </c>
      <c r="AC498" s="30">
        <v>3.8600000000000002E-2</v>
      </c>
      <c r="AD498" s="30">
        <v>1E-3</v>
      </c>
      <c r="AE498" s="30">
        <v>0.1245</v>
      </c>
      <c r="AF498" s="25">
        <v>107.12</v>
      </c>
      <c r="AG498" s="25">
        <v>2355.5300000000002</v>
      </c>
      <c r="AH498" s="25">
        <v>376.89</v>
      </c>
      <c r="AI498" s="25">
        <v>95212.36</v>
      </c>
      <c r="AJ498" s="28">
        <v>153</v>
      </c>
      <c r="AK498" s="33">
        <v>30591</v>
      </c>
      <c r="AL498" s="33">
        <v>42612</v>
      </c>
      <c r="AM498" s="26">
        <v>28.87</v>
      </c>
      <c r="AN498" s="26">
        <v>21.7</v>
      </c>
      <c r="AO498" s="26">
        <v>21.76</v>
      </c>
      <c r="AP498" s="26">
        <v>4.5</v>
      </c>
      <c r="AQ498" s="25">
        <v>1054.48</v>
      </c>
      <c r="AR498" s="27">
        <v>1.1852</v>
      </c>
      <c r="AS498" s="25">
        <v>1056.1099999999999</v>
      </c>
      <c r="AT498" s="25">
        <v>1983.13</v>
      </c>
      <c r="AU498" s="25">
        <v>5381.41</v>
      </c>
      <c r="AV498" s="25">
        <v>976.38</v>
      </c>
      <c r="AW498" s="25">
        <v>83.68</v>
      </c>
      <c r="AX498" s="25">
        <v>9480.7099999999991</v>
      </c>
      <c r="AY498" s="25">
        <v>4656.1000000000004</v>
      </c>
      <c r="AZ498" s="30">
        <v>0.51759999999999995</v>
      </c>
      <c r="BA498" s="25">
        <v>3619.36</v>
      </c>
      <c r="BB498" s="30">
        <v>0.40229999999999999</v>
      </c>
      <c r="BC498" s="25">
        <v>720.58</v>
      </c>
      <c r="BD498" s="30">
        <v>8.0100000000000005E-2</v>
      </c>
      <c r="BE498" s="25">
        <v>8996.0400000000009</v>
      </c>
      <c r="BF498" s="25">
        <v>4632.1099999999997</v>
      </c>
      <c r="BG498" s="30">
        <v>1.6903999999999999</v>
      </c>
      <c r="BH498" s="30">
        <v>0.53569999999999995</v>
      </c>
      <c r="BI498" s="30">
        <v>0.2205</v>
      </c>
      <c r="BJ498" s="30">
        <v>0.17949999999999999</v>
      </c>
      <c r="BK498" s="30">
        <v>3.8100000000000002E-2</v>
      </c>
      <c r="BL498" s="30">
        <v>2.6200000000000001E-2</v>
      </c>
    </row>
    <row r="499" spans="1:64" ht="15" x14ac:dyDescent="0.25">
      <c r="A499" s="28" t="s">
        <v>762</v>
      </c>
      <c r="B499" s="28">
        <v>50427</v>
      </c>
      <c r="C499" s="28">
        <v>38</v>
      </c>
      <c r="D499" s="29">
        <v>152.19999999999999</v>
      </c>
      <c r="E499" s="29">
        <v>5783.57</v>
      </c>
      <c r="F499" s="29">
        <v>5493</v>
      </c>
      <c r="G499" s="30">
        <v>3.0700000000000002E-2</v>
      </c>
      <c r="H499" s="30">
        <v>5.0000000000000001E-4</v>
      </c>
      <c r="I499" s="30">
        <v>1.5599999999999999E-2</v>
      </c>
      <c r="J499" s="30">
        <v>5.9999999999999995E-4</v>
      </c>
      <c r="K499" s="30">
        <v>1.2200000000000001E-2</v>
      </c>
      <c r="L499" s="30">
        <v>0.91420000000000001</v>
      </c>
      <c r="M499" s="30">
        <v>2.6200000000000001E-2</v>
      </c>
      <c r="N499" s="30">
        <v>6.3E-2</v>
      </c>
      <c r="O499" s="30">
        <v>4.0000000000000001E-3</v>
      </c>
      <c r="P499" s="30">
        <v>0.10879999999999999</v>
      </c>
      <c r="Q499" s="29">
        <v>216.6</v>
      </c>
      <c r="R499" s="25">
        <v>55635.27</v>
      </c>
      <c r="S499" s="30">
        <v>0.151</v>
      </c>
      <c r="T499" s="30">
        <v>0.26779999999999998</v>
      </c>
      <c r="U499" s="30">
        <v>0.58120000000000005</v>
      </c>
      <c r="V499" s="26">
        <v>20.46</v>
      </c>
      <c r="W499" s="29">
        <v>23.91</v>
      </c>
      <c r="X499" s="25">
        <v>81008.490000000005</v>
      </c>
      <c r="Y499" s="26">
        <v>238.05</v>
      </c>
      <c r="Z499" s="25">
        <v>157936.25</v>
      </c>
      <c r="AA499" s="30">
        <v>0.84640000000000004</v>
      </c>
      <c r="AB499" s="30">
        <v>8.1699999999999995E-2</v>
      </c>
      <c r="AC499" s="30">
        <v>7.1400000000000005E-2</v>
      </c>
      <c r="AD499" s="30">
        <v>5.0000000000000001E-4</v>
      </c>
      <c r="AE499" s="30">
        <v>0.15359999999999999</v>
      </c>
      <c r="AF499" s="25">
        <v>157.94</v>
      </c>
      <c r="AG499" s="25">
        <v>5765.86</v>
      </c>
      <c r="AH499" s="25">
        <v>718.71</v>
      </c>
      <c r="AI499" s="25">
        <v>193129.04</v>
      </c>
      <c r="AJ499" s="28">
        <v>508</v>
      </c>
      <c r="AK499" s="33">
        <v>61271</v>
      </c>
      <c r="AL499" s="33">
        <v>85818</v>
      </c>
      <c r="AM499" s="26">
        <v>58.41</v>
      </c>
      <c r="AN499" s="26">
        <v>34.96</v>
      </c>
      <c r="AO499" s="26">
        <v>33.26</v>
      </c>
      <c r="AP499" s="26">
        <v>5.31</v>
      </c>
      <c r="AQ499" s="25">
        <v>0</v>
      </c>
      <c r="AR499" s="27">
        <v>0.51529999999999998</v>
      </c>
      <c r="AS499" s="25">
        <v>743.52</v>
      </c>
      <c r="AT499" s="25">
        <v>1472.72</v>
      </c>
      <c r="AU499" s="25">
        <v>4469.68</v>
      </c>
      <c r="AV499" s="25">
        <v>952.91</v>
      </c>
      <c r="AW499" s="25">
        <v>287.67</v>
      </c>
      <c r="AX499" s="25">
        <v>7926.5</v>
      </c>
      <c r="AY499" s="25">
        <v>2613.8000000000002</v>
      </c>
      <c r="AZ499" s="30">
        <v>0.32669999999999999</v>
      </c>
      <c r="BA499" s="25">
        <v>5136.43</v>
      </c>
      <c r="BB499" s="30">
        <v>0.64200000000000002</v>
      </c>
      <c r="BC499" s="25">
        <v>250.79</v>
      </c>
      <c r="BD499" s="30">
        <v>3.1300000000000001E-2</v>
      </c>
      <c r="BE499" s="25">
        <v>8001.02</v>
      </c>
      <c r="BF499" s="25">
        <v>1841.65</v>
      </c>
      <c r="BG499" s="30">
        <v>0.27139999999999997</v>
      </c>
      <c r="BH499" s="30">
        <v>0.60640000000000005</v>
      </c>
      <c r="BI499" s="30">
        <v>0.21210000000000001</v>
      </c>
      <c r="BJ499" s="30">
        <v>0.13450000000000001</v>
      </c>
      <c r="BK499" s="30">
        <v>3.0499999999999999E-2</v>
      </c>
      <c r="BL499" s="30">
        <v>1.6500000000000001E-2</v>
      </c>
    </row>
    <row r="500" spans="1:64" ht="15" x14ac:dyDescent="0.25">
      <c r="A500" s="28" t="s">
        <v>763</v>
      </c>
      <c r="B500" s="28">
        <v>44818</v>
      </c>
      <c r="C500" s="28">
        <v>17</v>
      </c>
      <c r="D500" s="29">
        <v>536.71</v>
      </c>
      <c r="E500" s="29">
        <v>9124.14</v>
      </c>
      <c r="F500" s="29">
        <v>7398</v>
      </c>
      <c r="G500" s="30">
        <v>6.4999999999999997E-3</v>
      </c>
      <c r="H500" s="30">
        <v>1.4E-3</v>
      </c>
      <c r="I500" s="30">
        <v>0.25059999999999999</v>
      </c>
      <c r="J500" s="30">
        <v>8.9999999999999998E-4</v>
      </c>
      <c r="K500" s="30">
        <v>3.0300000000000001E-2</v>
      </c>
      <c r="L500" s="30">
        <v>0.61980000000000002</v>
      </c>
      <c r="M500" s="30">
        <v>9.0499999999999997E-2</v>
      </c>
      <c r="N500" s="30">
        <v>0.76270000000000004</v>
      </c>
      <c r="O500" s="30">
        <v>1.6400000000000001E-2</v>
      </c>
      <c r="P500" s="30">
        <v>0.13980000000000001</v>
      </c>
      <c r="Q500" s="29">
        <v>321.75</v>
      </c>
      <c r="R500" s="25">
        <v>55024.72</v>
      </c>
      <c r="S500" s="30">
        <v>0.27829999999999999</v>
      </c>
      <c r="T500" s="30">
        <v>0.1022</v>
      </c>
      <c r="U500" s="30">
        <v>0.61960000000000004</v>
      </c>
      <c r="V500" s="26">
        <v>19.41</v>
      </c>
      <c r="W500" s="29">
        <v>48</v>
      </c>
      <c r="X500" s="25">
        <v>80900.649999999994</v>
      </c>
      <c r="Y500" s="26">
        <v>185.64</v>
      </c>
      <c r="Z500" s="25">
        <v>74096.66</v>
      </c>
      <c r="AA500" s="30">
        <v>0.66279999999999994</v>
      </c>
      <c r="AB500" s="30">
        <v>0.29480000000000001</v>
      </c>
      <c r="AC500" s="30">
        <v>4.0800000000000003E-2</v>
      </c>
      <c r="AD500" s="30">
        <v>1.6000000000000001E-3</v>
      </c>
      <c r="AE500" s="30">
        <v>0.33739999999999998</v>
      </c>
      <c r="AF500" s="25">
        <v>74.099999999999994</v>
      </c>
      <c r="AG500" s="25">
        <v>2796.93</v>
      </c>
      <c r="AH500" s="25">
        <v>370.12</v>
      </c>
      <c r="AI500" s="25">
        <v>77184.009999999995</v>
      </c>
      <c r="AJ500" s="28">
        <v>63</v>
      </c>
      <c r="AK500" s="33">
        <v>22815</v>
      </c>
      <c r="AL500" s="33">
        <v>34533</v>
      </c>
      <c r="AM500" s="26">
        <v>59.69</v>
      </c>
      <c r="AN500" s="26">
        <v>34.549999999999997</v>
      </c>
      <c r="AO500" s="26">
        <v>41.77</v>
      </c>
      <c r="AP500" s="26">
        <v>6.6</v>
      </c>
      <c r="AQ500" s="25">
        <v>0</v>
      </c>
      <c r="AR500" s="27">
        <v>1.0985</v>
      </c>
      <c r="AS500" s="25">
        <v>1335.18</v>
      </c>
      <c r="AT500" s="25">
        <v>1831.54</v>
      </c>
      <c r="AU500" s="25">
        <v>5557.28</v>
      </c>
      <c r="AV500" s="25">
        <v>1169.52</v>
      </c>
      <c r="AW500" s="25">
        <v>875.54</v>
      </c>
      <c r="AX500" s="25">
        <v>10769.06</v>
      </c>
      <c r="AY500" s="25">
        <v>6781.46</v>
      </c>
      <c r="AZ500" s="30">
        <v>0.58399999999999996</v>
      </c>
      <c r="BA500" s="25">
        <v>2934.34</v>
      </c>
      <c r="BB500" s="30">
        <v>0.25269999999999998</v>
      </c>
      <c r="BC500" s="25">
        <v>1896.49</v>
      </c>
      <c r="BD500" s="30">
        <v>0.1633</v>
      </c>
      <c r="BE500" s="25">
        <v>11612.28</v>
      </c>
      <c r="BF500" s="25">
        <v>4878.72</v>
      </c>
      <c r="BG500" s="30">
        <v>2.3472</v>
      </c>
      <c r="BH500" s="30">
        <v>0.52510000000000001</v>
      </c>
      <c r="BI500" s="30">
        <v>0.1888</v>
      </c>
      <c r="BJ500" s="30">
        <v>0.23319999999999999</v>
      </c>
      <c r="BK500" s="30">
        <v>4.02E-2</v>
      </c>
      <c r="BL500" s="30">
        <v>1.2800000000000001E-2</v>
      </c>
    </row>
    <row r="501" spans="1:64" ht="15" x14ac:dyDescent="0.25">
      <c r="A501" s="28" t="s">
        <v>764</v>
      </c>
      <c r="B501" s="28">
        <v>48223</v>
      </c>
      <c r="C501" s="28">
        <v>22</v>
      </c>
      <c r="D501" s="29">
        <v>186</v>
      </c>
      <c r="E501" s="29">
        <v>4092.04</v>
      </c>
      <c r="F501" s="29">
        <v>3958</v>
      </c>
      <c r="G501" s="30">
        <v>3.2500000000000001E-2</v>
      </c>
      <c r="H501" s="30">
        <v>1.1000000000000001E-3</v>
      </c>
      <c r="I501" s="30">
        <v>0.15090000000000001</v>
      </c>
      <c r="J501" s="30">
        <v>1.8E-3</v>
      </c>
      <c r="K501" s="30">
        <v>4.0300000000000002E-2</v>
      </c>
      <c r="L501" s="30">
        <v>0.68689999999999996</v>
      </c>
      <c r="M501" s="30">
        <v>8.6499999999999994E-2</v>
      </c>
      <c r="N501" s="30">
        <v>0.36220000000000002</v>
      </c>
      <c r="O501" s="30">
        <v>9.5999999999999992E-3</v>
      </c>
      <c r="P501" s="30">
        <v>0.15670000000000001</v>
      </c>
      <c r="Q501" s="29">
        <v>179.8</v>
      </c>
      <c r="R501" s="25">
        <v>62270.16</v>
      </c>
      <c r="S501" s="30">
        <v>0.1186</v>
      </c>
      <c r="T501" s="30">
        <v>0.23730000000000001</v>
      </c>
      <c r="U501" s="30">
        <v>0.64410000000000001</v>
      </c>
      <c r="V501" s="26">
        <v>16.829999999999998</v>
      </c>
      <c r="W501" s="29">
        <v>17</v>
      </c>
      <c r="X501" s="25">
        <v>89900.35</v>
      </c>
      <c r="Y501" s="26">
        <v>229.84</v>
      </c>
      <c r="Z501" s="25">
        <v>175464.98</v>
      </c>
      <c r="AA501" s="30">
        <v>0.7036</v>
      </c>
      <c r="AB501" s="30">
        <v>0.28029999999999999</v>
      </c>
      <c r="AC501" s="30">
        <v>1.4800000000000001E-2</v>
      </c>
      <c r="AD501" s="30">
        <v>1.2999999999999999E-3</v>
      </c>
      <c r="AE501" s="30">
        <v>0.29649999999999999</v>
      </c>
      <c r="AF501" s="25">
        <v>175.46</v>
      </c>
      <c r="AG501" s="25">
        <v>6886.35</v>
      </c>
      <c r="AH501" s="25">
        <v>707.33</v>
      </c>
      <c r="AI501" s="25">
        <v>211879.83</v>
      </c>
      <c r="AJ501" s="28">
        <v>534</v>
      </c>
      <c r="AK501" s="33">
        <v>34635</v>
      </c>
      <c r="AL501" s="33">
        <v>59401</v>
      </c>
      <c r="AM501" s="26">
        <v>72.599999999999994</v>
      </c>
      <c r="AN501" s="26">
        <v>38.61</v>
      </c>
      <c r="AO501" s="26">
        <v>38.94</v>
      </c>
      <c r="AP501" s="26">
        <v>5.5</v>
      </c>
      <c r="AQ501" s="25">
        <v>0</v>
      </c>
      <c r="AR501" s="27">
        <v>0.79420000000000002</v>
      </c>
      <c r="AS501" s="25">
        <v>999.34</v>
      </c>
      <c r="AT501" s="25">
        <v>1728.56</v>
      </c>
      <c r="AU501" s="25">
        <v>5814.6</v>
      </c>
      <c r="AV501" s="25">
        <v>748.76</v>
      </c>
      <c r="AW501" s="25">
        <v>29.56</v>
      </c>
      <c r="AX501" s="25">
        <v>9320.83</v>
      </c>
      <c r="AY501" s="25">
        <v>2508.37</v>
      </c>
      <c r="AZ501" s="30">
        <v>0.2767</v>
      </c>
      <c r="BA501" s="25">
        <v>5890.63</v>
      </c>
      <c r="BB501" s="30">
        <v>0.64990000000000003</v>
      </c>
      <c r="BC501" s="25">
        <v>665.59</v>
      </c>
      <c r="BD501" s="30">
        <v>7.3400000000000007E-2</v>
      </c>
      <c r="BE501" s="25">
        <v>9064.59</v>
      </c>
      <c r="BF501" s="25">
        <v>921.51</v>
      </c>
      <c r="BG501" s="30">
        <v>0.13769999999999999</v>
      </c>
      <c r="BH501" s="30">
        <v>0.58189999999999997</v>
      </c>
      <c r="BI501" s="30">
        <v>0.2142</v>
      </c>
      <c r="BJ501" s="30">
        <v>0.1196</v>
      </c>
      <c r="BK501" s="30">
        <v>2.7199999999999998E-2</v>
      </c>
      <c r="BL501" s="30">
        <v>5.7200000000000001E-2</v>
      </c>
    </row>
    <row r="502" spans="1:64" ht="15" x14ac:dyDescent="0.25">
      <c r="A502" s="28" t="s">
        <v>765</v>
      </c>
      <c r="B502" s="28">
        <v>48371</v>
      </c>
      <c r="C502" s="28">
        <v>35</v>
      </c>
      <c r="D502" s="29">
        <v>34.14</v>
      </c>
      <c r="E502" s="29">
        <v>1194.8</v>
      </c>
      <c r="F502" s="29">
        <v>1116</v>
      </c>
      <c r="G502" s="30">
        <v>3.5999999999999999E-3</v>
      </c>
      <c r="H502" s="30">
        <v>0</v>
      </c>
      <c r="I502" s="30">
        <v>0</v>
      </c>
      <c r="J502" s="30">
        <v>0</v>
      </c>
      <c r="K502" s="30">
        <v>7.9000000000000008E-3</v>
      </c>
      <c r="L502" s="30">
        <v>0.97870000000000001</v>
      </c>
      <c r="M502" s="30">
        <v>9.7999999999999997E-3</v>
      </c>
      <c r="N502" s="30">
        <v>0.34139999999999998</v>
      </c>
      <c r="O502" s="30">
        <v>0</v>
      </c>
      <c r="P502" s="30">
        <v>0.1038</v>
      </c>
      <c r="Q502" s="29">
        <v>56</v>
      </c>
      <c r="R502" s="25">
        <v>51731.55</v>
      </c>
      <c r="S502" s="30">
        <v>0.20250000000000001</v>
      </c>
      <c r="T502" s="30">
        <v>0.2152</v>
      </c>
      <c r="U502" s="30">
        <v>0.58230000000000004</v>
      </c>
      <c r="V502" s="26">
        <v>18.18</v>
      </c>
      <c r="W502" s="29">
        <v>9</v>
      </c>
      <c r="X502" s="25">
        <v>77155.11</v>
      </c>
      <c r="Y502" s="26">
        <v>130.32</v>
      </c>
      <c r="Z502" s="25">
        <v>130359.05</v>
      </c>
      <c r="AA502" s="30">
        <v>0.82830000000000004</v>
      </c>
      <c r="AB502" s="30">
        <v>0.12720000000000001</v>
      </c>
      <c r="AC502" s="30">
        <v>4.3499999999999997E-2</v>
      </c>
      <c r="AD502" s="30">
        <v>1E-3</v>
      </c>
      <c r="AE502" s="30">
        <v>0.17169999999999999</v>
      </c>
      <c r="AF502" s="25">
        <v>130.36000000000001</v>
      </c>
      <c r="AG502" s="25">
        <v>2962.62</v>
      </c>
      <c r="AH502" s="25">
        <v>381.52</v>
      </c>
      <c r="AI502" s="25">
        <v>123958.98</v>
      </c>
      <c r="AJ502" s="28">
        <v>313</v>
      </c>
      <c r="AK502" s="33">
        <v>29543</v>
      </c>
      <c r="AL502" s="33">
        <v>44275</v>
      </c>
      <c r="AM502" s="26">
        <v>34.6</v>
      </c>
      <c r="AN502" s="26">
        <v>22</v>
      </c>
      <c r="AO502" s="26">
        <v>23.3</v>
      </c>
      <c r="AP502" s="26">
        <v>4</v>
      </c>
      <c r="AQ502" s="25">
        <v>1393.1</v>
      </c>
      <c r="AR502" s="27">
        <v>1.2376</v>
      </c>
      <c r="AS502" s="25">
        <v>1419.07</v>
      </c>
      <c r="AT502" s="25">
        <v>1752.53</v>
      </c>
      <c r="AU502" s="25">
        <v>4989.96</v>
      </c>
      <c r="AV502" s="25">
        <v>829.28</v>
      </c>
      <c r="AW502" s="25">
        <v>144.19999999999999</v>
      </c>
      <c r="AX502" s="25">
        <v>9135.0300000000007</v>
      </c>
      <c r="AY502" s="25">
        <v>4338.28</v>
      </c>
      <c r="AZ502" s="30">
        <v>0.47799999999999998</v>
      </c>
      <c r="BA502" s="25">
        <v>4031.98</v>
      </c>
      <c r="BB502" s="30">
        <v>0.44419999999999998</v>
      </c>
      <c r="BC502" s="25">
        <v>706.18</v>
      </c>
      <c r="BD502" s="30">
        <v>7.7799999999999994E-2</v>
      </c>
      <c r="BE502" s="25">
        <v>9076.44</v>
      </c>
      <c r="BF502" s="25">
        <v>3215.38</v>
      </c>
      <c r="BG502" s="30">
        <v>0.86419999999999997</v>
      </c>
      <c r="BH502" s="30">
        <v>0.57679999999999998</v>
      </c>
      <c r="BI502" s="30">
        <v>0.20930000000000001</v>
      </c>
      <c r="BJ502" s="30">
        <v>0.15140000000000001</v>
      </c>
      <c r="BK502" s="30">
        <v>4.7E-2</v>
      </c>
      <c r="BL502" s="30">
        <v>1.55E-2</v>
      </c>
    </row>
    <row r="503" spans="1:64" ht="15" x14ac:dyDescent="0.25">
      <c r="A503" s="28" t="s">
        <v>766</v>
      </c>
      <c r="B503" s="28">
        <v>50062</v>
      </c>
      <c r="C503" s="28">
        <v>20</v>
      </c>
      <c r="D503" s="29">
        <v>124.03</v>
      </c>
      <c r="E503" s="29">
        <v>2480.5100000000002</v>
      </c>
      <c r="F503" s="29">
        <v>2364</v>
      </c>
      <c r="G503" s="30">
        <v>1.0699999999999999E-2</v>
      </c>
      <c r="H503" s="30">
        <v>4.0000000000000002E-4</v>
      </c>
      <c r="I503" s="30">
        <v>1.8599999999999998E-2</v>
      </c>
      <c r="J503" s="30">
        <v>0</v>
      </c>
      <c r="K503" s="30">
        <v>7.7000000000000002E-3</v>
      </c>
      <c r="L503" s="30">
        <v>0.94230000000000003</v>
      </c>
      <c r="M503" s="30">
        <v>2.0299999999999999E-2</v>
      </c>
      <c r="N503" s="30">
        <v>0.51670000000000005</v>
      </c>
      <c r="O503" s="30">
        <v>4.1999999999999997E-3</v>
      </c>
      <c r="P503" s="30">
        <v>0.17430000000000001</v>
      </c>
      <c r="Q503" s="29">
        <v>116.8</v>
      </c>
      <c r="R503" s="25">
        <v>61841.89</v>
      </c>
      <c r="S503" s="30">
        <v>5.0999999999999997E-2</v>
      </c>
      <c r="T503" s="30">
        <v>0.19750000000000001</v>
      </c>
      <c r="U503" s="30">
        <v>0.75160000000000005</v>
      </c>
      <c r="V503" s="26">
        <v>16.79</v>
      </c>
      <c r="W503" s="29">
        <v>15.25</v>
      </c>
      <c r="X503" s="25">
        <v>75636.2</v>
      </c>
      <c r="Y503" s="26">
        <v>157.56</v>
      </c>
      <c r="Z503" s="25">
        <v>157929.14000000001</v>
      </c>
      <c r="AA503" s="30">
        <v>0.73309999999999997</v>
      </c>
      <c r="AB503" s="30">
        <v>0.25040000000000001</v>
      </c>
      <c r="AC503" s="30">
        <v>1.5599999999999999E-2</v>
      </c>
      <c r="AD503" s="30">
        <v>8.0000000000000004E-4</v>
      </c>
      <c r="AE503" s="30">
        <v>0.26690000000000003</v>
      </c>
      <c r="AF503" s="25">
        <v>157.93</v>
      </c>
      <c r="AG503" s="25">
        <v>5213.8599999999997</v>
      </c>
      <c r="AH503" s="25">
        <v>650.78</v>
      </c>
      <c r="AI503" s="25">
        <v>164796.13</v>
      </c>
      <c r="AJ503" s="28">
        <v>464</v>
      </c>
      <c r="AK503" s="33">
        <v>29306</v>
      </c>
      <c r="AL503" s="33">
        <v>40030</v>
      </c>
      <c r="AM503" s="26">
        <v>50.58</v>
      </c>
      <c r="AN503" s="26">
        <v>32.1</v>
      </c>
      <c r="AO503" s="26">
        <v>34.549999999999997</v>
      </c>
      <c r="AP503" s="26">
        <v>5.5</v>
      </c>
      <c r="AQ503" s="25">
        <v>0</v>
      </c>
      <c r="AR503" s="27">
        <v>1.1547000000000001</v>
      </c>
      <c r="AS503" s="25">
        <v>1002.32</v>
      </c>
      <c r="AT503" s="25">
        <v>1796.09</v>
      </c>
      <c r="AU503" s="25">
        <v>5724.39</v>
      </c>
      <c r="AV503" s="25">
        <v>801.25</v>
      </c>
      <c r="AW503" s="25">
        <v>378.49</v>
      </c>
      <c r="AX503" s="25">
        <v>9702.5300000000007</v>
      </c>
      <c r="AY503" s="25">
        <v>4583.17</v>
      </c>
      <c r="AZ503" s="30">
        <v>0.40450000000000003</v>
      </c>
      <c r="BA503" s="25">
        <v>5603.22</v>
      </c>
      <c r="BB503" s="30">
        <v>0.4945</v>
      </c>
      <c r="BC503" s="25">
        <v>1145.44</v>
      </c>
      <c r="BD503" s="30">
        <v>0.1011</v>
      </c>
      <c r="BE503" s="25">
        <v>11331.83</v>
      </c>
      <c r="BF503" s="25">
        <v>3110.72</v>
      </c>
      <c r="BG503" s="30">
        <v>0.95050000000000001</v>
      </c>
      <c r="BH503" s="30">
        <v>0.52480000000000004</v>
      </c>
      <c r="BI503" s="30">
        <v>0.21390000000000001</v>
      </c>
      <c r="BJ503" s="30">
        <v>0.21629999999999999</v>
      </c>
      <c r="BK503" s="30">
        <v>1.55E-2</v>
      </c>
      <c r="BL503" s="30">
        <v>2.9499999999999998E-2</v>
      </c>
    </row>
    <row r="504" spans="1:64" ht="15" x14ac:dyDescent="0.25">
      <c r="A504" s="28" t="s">
        <v>767</v>
      </c>
      <c r="B504" s="28">
        <v>44719</v>
      </c>
      <c r="C504" s="28">
        <v>2</v>
      </c>
      <c r="D504" s="29">
        <v>444.42</v>
      </c>
      <c r="E504" s="29">
        <v>888.84</v>
      </c>
      <c r="F504" s="29">
        <v>974</v>
      </c>
      <c r="G504" s="30">
        <v>1.1299999999999999E-2</v>
      </c>
      <c r="H504" s="30">
        <v>0</v>
      </c>
      <c r="I504" s="30">
        <v>0.24379999999999999</v>
      </c>
      <c r="J504" s="30">
        <v>2.8999999999999998E-3</v>
      </c>
      <c r="K504" s="30">
        <v>1.7000000000000001E-2</v>
      </c>
      <c r="L504" s="30">
        <v>0.67449999999999999</v>
      </c>
      <c r="M504" s="30">
        <v>5.0500000000000003E-2</v>
      </c>
      <c r="N504" s="30">
        <v>0.72070000000000001</v>
      </c>
      <c r="O504" s="30">
        <v>0</v>
      </c>
      <c r="P504" s="30">
        <v>0.19059999999999999</v>
      </c>
      <c r="Q504" s="29">
        <v>51.15</v>
      </c>
      <c r="R504" s="25">
        <v>62651.63</v>
      </c>
      <c r="S504" s="30">
        <v>0.54410000000000003</v>
      </c>
      <c r="T504" s="30">
        <v>4.41E-2</v>
      </c>
      <c r="U504" s="30">
        <v>0.4118</v>
      </c>
      <c r="V504" s="26">
        <v>14.66</v>
      </c>
      <c r="W504" s="29">
        <v>7</v>
      </c>
      <c r="X504" s="25">
        <v>96493.86</v>
      </c>
      <c r="Y504" s="26">
        <v>120.34</v>
      </c>
      <c r="Z504" s="25">
        <v>127025.15</v>
      </c>
      <c r="AA504" s="30">
        <v>0.59499999999999997</v>
      </c>
      <c r="AB504" s="30">
        <v>0.34129999999999999</v>
      </c>
      <c r="AC504" s="30">
        <v>6.0999999999999999E-2</v>
      </c>
      <c r="AD504" s="30">
        <v>2.5999999999999999E-3</v>
      </c>
      <c r="AE504" s="30">
        <v>0.40600000000000003</v>
      </c>
      <c r="AF504" s="25">
        <v>127.03</v>
      </c>
      <c r="AG504" s="25">
        <v>6098.53</v>
      </c>
      <c r="AH504" s="25">
        <v>510.11</v>
      </c>
      <c r="AI504" s="25">
        <v>159571.82999999999</v>
      </c>
      <c r="AJ504" s="28">
        <v>446</v>
      </c>
      <c r="AK504" s="33">
        <v>26293</v>
      </c>
      <c r="AL504" s="33">
        <v>36293</v>
      </c>
      <c r="AM504" s="26">
        <v>55.71</v>
      </c>
      <c r="AN504" s="26">
        <v>45.39</v>
      </c>
      <c r="AO504" s="26">
        <v>51.15</v>
      </c>
      <c r="AP504" s="26">
        <v>3.43</v>
      </c>
      <c r="AQ504" s="25">
        <v>0</v>
      </c>
      <c r="AR504" s="27">
        <v>1.4350000000000001</v>
      </c>
      <c r="AS504" s="25">
        <v>1604</v>
      </c>
      <c r="AT504" s="25">
        <v>2103.2600000000002</v>
      </c>
      <c r="AU504" s="25">
        <v>6721.05</v>
      </c>
      <c r="AV504" s="25">
        <v>1315.27</v>
      </c>
      <c r="AW504" s="25">
        <v>619.16999999999996</v>
      </c>
      <c r="AX504" s="25">
        <v>12362.75</v>
      </c>
      <c r="AY504" s="25">
        <v>6175.37</v>
      </c>
      <c r="AZ504" s="30">
        <v>0.44700000000000001</v>
      </c>
      <c r="BA504" s="25">
        <v>5996.76</v>
      </c>
      <c r="BB504" s="30">
        <v>0.43409999999999999</v>
      </c>
      <c r="BC504" s="25">
        <v>1641.48</v>
      </c>
      <c r="BD504" s="30">
        <v>0.1188</v>
      </c>
      <c r="BE504" s="25">
        <v>13813.61</v>
      </c>
      <c r="BF504" s="25">
        <v>3565.86</v>
      </c>
      <c r="BG504" s="30">
        <v>1.3495999999999999</v>
      </c>
      <c r="BH504" s="30">
        <v>0.57740000000000002</v>
      </c>
      <c r="BI504" s="30">
        <v>0.19170000000000001</v>
      </c>
      <c r="BJ504" s="30">
        <v>0.17899999999999999</v>
      </c>
      <c r="BK504" s="30">
        <v>2.9100000000000001E-2</v>
      </c>
      <c r="BL504" s="30">
        <v>2.2800000000000001E-2</v>
      </c>
    </row>
    <row r="505" spans="1:64" ht="15" x14ac:dyDescent="0.25">
      <c r="A505" s="28" t="s">
        <v>768</v>
      </c>
      <c r="B505" s="28">
        <v>45997</v>
      </c>
      <c r="C505" s="28">
        <v>78</v>
      </c>
      <c r="D505" s="29">
        <v>20.94</v>
      </c>
      <c r="E505" s="29">
        <v>1633.36</v>
      </c>
      <c r="F505" s="29">
        <v>1667</v>
      </c>
      <c r="G505" s="30">
        <v>7.7000000000000002E-3</v>
      </c>
      <c r="H505" s="30">
        <v>0</v>
      </c>
      <c r="I505" s="30">
        <v>1.5900000000000001E-2</v>
      </c>
      <c r="J505" s="30">
        <v>1.1999999999999999E-3</v>
      </c>
      <c r="K505" s="30">
        <v>1.21E-2</v>
      </c>
      <c r="L505" s="30">
        <v>0.92030000000000001</v>
      </c>
      <c r="M505" s="30">
        <v>4.2799999999999998E-2</v>
      </c>
      <c r="N505" s="30">
        <v>0.28549999999999998</v>
      </c>
      <c r="O505" s="30">
        <v>0</v>
      </c>
      <c r="P505" s="30">
        <v>0.10100000000000001</v>
      </c>
      <c r="Q505" s="29">
        <v>71.709999999999994</v>
      </c>
      <c r="R505" s="25">
        <v>51043.68</v>
      </c>
      <c r="S505" s="30">
        <v>0.1009</v>
      </c>
      <c r="T505" s="30">
        <v>0.30280000000000001</v>
      </c>
      <c r="U505" s="30">
        <v>0.59630000000000005</v>
      </c>
      <c r="V505" s="26">
        <v>18.809999999999999</v>
      </c>
      <c r="W505" s="29">
        <v>9.58</v>
      </c>
      <c r="X505" s="25">
        <v>69111.75</v>
      </c>
      <c r="Y505" s="26">
        <v>164.69</v>
      </c>
      <c r="Z505" s="25">
        <v>210637.95</v>
      </c>
      <c r="AA505" s="30">
        <v>0.66039999999999999</v>
      </c>
      <c r="AB505" s="30">
        <v>0.30809999999999998</v>
      </c>
      <c r="AC505" s="30">
        <v>3.04E-2</v>
      </c>
      <c r="AD505" s="30">
        <v>1.1000000000000001E-3</v>
      </c>
      <c r="AE505" s="30">
        <v>0.33960000000000001</v>
      </c>
      <c r="AF505" s="25">
        <v>210.64</v>
      </c>
      <c r="AG505" s="25">
        <v>4653.88</v>
      </c>
      <c r="AH505" s="25">
        <v>504.45</v>
      </c>
      <c r="AI505" s="25">
        <v>222193.33</v>
      </c>
      <c r="AJ505" s="28">
        <v>549</v>
      </c>
      <c r="AK505" s="33">
        <v>32289</v>
      </c>
      <c r="AL505" s="33">
        <v>53044</v>
      </c>
      <c r="AM505" s="26">
        <v>33.700000000000003</v>
      </c>
      <c r="AN505" s="26">
        <v>21.45</v>
      </c>
      <c r="AO505" s="26">
        <v>22.29</v>
      </c>
      <c r="AP505" s="26">
        <v>5</v>
      </c>
      <c r="AQ505" s="25">
        <v>0</v>
      </c>
      <c r="AR505" s="27">
        <v>0.55259999999999998</v>
      </c>
      <c r="AS505" s="25">
        <v>991.27</v>
      </c>
      <c r="AT505" s="25">
        <v>1419.39</v>
      </c>
      <c r="AU505" s="25">
        <v>4911.8</v>
      </c>
      <c r="AV505" s="25">
        <v>947.66</v>
      </c>
      <c r="AW505" s="25">
        <v>212.68</v>
      </c>
      <c r="AX505" s="25">
        <v>8482.7999999999993</v>
      </c>
      <c r="AY505" s="25">
        <v>2869.91</v>
      </c>
      <c r="AZ505" s="30">
        <v>0.35539999999999999</v>
      </c>
      <c r="BA505" s="25">
        <v>4480.3</v>
      </c>
      <c r="BB505" s="30">
        <v>0.55479999999999996</v>
      </c>
      <c r="BC505" s="25">
        <v>724.83</v>
      </c>
      <c r="BD505" s="30">
        <v>8.9800000000000005E-2</v>
      </c>
      <c r="BE505" s="25">
        <v>8075.04</v>
      </c>
      <c r="BF505" s="25">
        <v>2276.73</v>
      </c>
      <c r="BG505" s="30">
        <v>0.37530000000000002</v>
      </c>
      <c r="BH505" s="30">
        <v>0.57279999999999998</v>
      </c>
      <c r="BI505" s="30">
        <v>0.25480000000000003</v>
      </c>
      <c r="BJ505" s="30">
        <v>0.1258</v>
      </c>
      <c r="BK505" s="30">
        <v>2.7300000000000001E-2</v>
      </c>
      <c r="BL505" s="30">
        <v>1.9199999999999998E-2</v>
      </c>
    </row>
    <row r="506" spans="1:64" ht="15" x14ac:dyDescent="0.25">
      <c r="A506" s="28" t="s">
        <v>769</v>
      </c>
      <c r="B506" s="28">
        <v>48587</v>
      </c>
      <c r="C506" s="28">
        <v>50</v>
      </c>
      <c r="D506" s="29">
        <v>19.93</v>
      </c>
      <c r="E506" s="29">
        <v>996.68</v>
      </c>
      <c r="F506" s="29">
        <v>938</v>
      </c>
      <c r="G506" s="30">
        <v>4.3E-3</v>
      </c>
      <c r="H506" s="30">
        <v>0</v>
      </c>
      <c r="I506" s="30">
        <v>0</v>
      </c>
      <c r="J506" s="30">
        <v>0</v>
      </c>
      <c r="K506" s="30">
        <v>9.7999999999999997E-3</v>
      </c>
      <c r="L506" s="30">
        <v>0.98380000000000001</v>
      </c>
      <c r="M506" s="30">
        <v>2.0999999999999999E-3</v>
      </c>
      <c r="N506" s="30">
        <v>9.8100000000000007E-2</v>
      </c>
      <c r="O506" s="30">
        <v>0</v>
      </c>
      <c r="P506" s="30">
        <v>0.1104</v>
      </c>
      <c r="Q506" s="29">
        <v>48.87</v>
      </c>
      <c r="R506" s="25">
        <v>53406.41</v>
      </c>
      <c r="S506" s="30">
        <v>0.17860000000000001</v>
      </c>
      <c r="T506" s="30">
        <v>0.25</v>
      </c>
      <c r="U506" s="30">
        <v>0.57140000000000002</v>
      </c>
      <c r="V506" s="26">
        <v>18.29</v>
      </c>
      <c r="W506" s="29">
        <v>7</v>
      </c>
      <c r="X506" s="25">
        <v>67865.570000000007</v>
      </c>
      <c r="Y506" s="26">
        <v>142.38</v>
      </c>
      <c r="Z506" s="25">
        <v>95105.49</v>
      </c>
      <c r="AA506" s="30">
        <v>0.873</v>
      </c>
      <c r="AB506" s="30">
        <v>9.7500000000000003E-2</v>
      </c>
      <c r="AC506" s="30">
        <v>2.9100000000000001E-2</v>
      </c>
      <c r="AD506" s="30">
        <v>4.0000000000000002E-4</v>
      </c>
      <c r="AE506" s="30">
        <v>0.127</v>
      </c>
      <c r="AF506" s="25">
        <v>95.11</v>
      </c>
      <c r="AG506" s="25">
        <v>2748.42</v>
      </c>
      <c r="AH506" s="25">
        <v>402.22</v>
      </c>
      <c r="AI506" s="25">
        <v>88023.65</v>
      </c>
      <c r="AJ506" s="28">
        <v>104</v>
      </c>
      <c r="AK506" s="33">
        <v>33965</v>
      </c>
      <c r="AL506" s="33">
        <v>54560</v>
      </c>
      <c r="AM506" s="26">
        <v>32.69</v>
      </c>
      <c r="AN506" s="26">
        <v>28.69</v>
      </c>
      <c r="AO506" s="26">
        <v>29.61</v>
      </c>
      <c r="AP506" s="26">
        <v>5</v>
      </c>
      <c r="AQ506" s="25">
        <v>0</v>
      </c>
      <c r="AR506" s="27">
        <v>0.74550000000000005</v>
      </c>
      <c r="AS506" s="25">
        <v>1098.8900000000001</v>
      </c>
      <c r="AT506" s="25">
        <v>1268.18</v>
      </c>
      <c r="AU506" s="25">
        <v>6602.9</v>
      </c>
      <c r="AV506" s="25">
        <v>844.26</v>
      </c>
      <c r="AW506" s="25">
        <v>72.81</v>
      </c>
      <c r="AX506" s="25">
        <v>9887.0400000000009</v>
      </c>
      <c r="AY506" s="25">
        <v>5890.12</v>
      </c>
      <c r="AZ506" s="30">
        <v>0.64880000000000004</v>
      </c>
      <c r="BA506" s="25">
        <v>2744.78</v>
      </c>
      <c r="BB506" s="30">
        <v>0.30230000000000001</v>
      </c>
      <c r="BC506" s="25">
        <v>443.49</v>
      </c>
      <c r="BD506" s="30">
        <v>4.8899999999999999E-2</v>
      </c>
      <c r="BE506" s="25">
        <v>9078.4</v>
      </c>
      <c r="BF506" s="25">
        <v>4855.38</v>
      </c>
      <c r="BG506" s="30">
        <v>1.3612</v>
      </c>
      <c r="BH506" s="30">
        <v>0.59560000000000002</v>
      </c>
      <c r="BI506" s="30">
        <v>0.25729999999999997</v>
      </c>
      <c r="BJ506" s="30">
        <v>5.74E-2</v>
      </c>
      <c r="BK506" s="30">
        <v>3.56E-2</v>
      </c>
      <c r="BL506" s="30">
        <v>5.3999999999999999E-2</v>
      </c>
    </row>
    <row r="507" spans="1:64" ht="15" x14ac:dyDescent="0.25">
      <c r="A507" s="28" t="s">
        <v>770</v>
      </c>
      <c r="B507" s="28">
        <v>44727</v>
      </c>
      <c r="C507" s="28">
        <v>81</v>
      </c>
      <c r="D507" s="29">
        <v>27.24</v>
      </c>
      <c r="E507" s="29">
        <v>2206.2399999999998</v>
      </c>
      <c r="F507" s="29">
        <v>2150</v>
      </c>
      <c r="G507" s="30">
        <v>6.4000000000000003E-3</v>
      </c>
      <c r="H507" s="30">
        <v>2E-3</v>
      </c>
      <c r="I507" s="30">
        <v>8.9999999999999998E-4</v>
      </c>
      <c r="J507" s="30">
        <v>8.9999999999999998E-4</v>
      </c>
      <c r="K507" s="30">
        <v>6.1000000000000004E-3</v>
      </c>
      <c r="L507" s="30">
        <v>0.95340000000000003</v>
      </c>
      <c r="M507" s="30">
        <v>3.0300000000000001E-2</v>
      </c>
      <c r="N507" s="30">
        <v>0.40839999999999999</v>
      </c>
      <c r="O507" s="30">
        <v>0</v>
      </c>
      <c r="P507" s="30">
        <v>0.17230000000000001</v>
      </c>
      <c r="Q507" s="29">
        <v>101.91</v>
      </c>
      <c r="R507" s="25">
        <v>57535.97</v>
      </c>
      <c r="S507" s="30">
        <v>0.1724</v>
      </c>
      <c r="T507" s="30">
        <v>0.14369999999999999</v>
      </c>
      <c r="U507" s="30">
        <v>0.68389999999999995</v>
      </c>
      <c r="V507" s="26">
        <v>17.18</v>
      </c>
      <c r="W507" s="29">
        <v>17.05</v>
      </c>
      <c r="X507" s="25">
        <v>68370.259999999995</v>
      </c>
      <c r="Y507" s="26">
        <v>129.4</v>
      </c>
      <c r="Z507" s="25">
        <v>112383.55</v>
      </c>
      <c r="AA507" s="30">
        <v>0.81079999999999997</v>
      </c>
      <c r="AB507" s="30">
        <v>0.16689999999999999</v>
      </c>
      <c r="AC507" s="30">
        <v>1.9800000000000002E-2</v>
      </c>
      <c r="AD507" s="30">
        <v>2.5000000000000001E-3</v>
      </c>
      <c r="AE507" s="30">
        <v>0.1895</v>
      </c>
      <c r="AF507" s="25">
        <v>112.38</v>
      </c>
      <c r="AG507" s="25">
        <v>3212.39</v>
      </c>
      <c r="AH507" s="25">
        <v>502.83</v>
      </c>
      <c r="AI507" s="25">
        <v>113280.8</v>
      </c>
      <c r="AJ507" s="28">
        <v>250</v>
      </c>
      <c r="AK507" s="33">
        <v>29379</v>
      </c>
      <c r="AL507" s="33">
        <v>40489</v>
      </c>
      <c r="AM507" s="26">
        <v>48.65</v>
      </c>
      <c r="AN507" s="26">
        <v>26.8</v>
      </c>
      <c r="AO507" s="26">
        <v>34.549999999999997</v>
      </c>
      <c r="AP507" s="26">
        <v>4.0999999999999996</v>
      </c>
      <c r="AQ507" s="25">
        <v>0</v>
      </c>
      <c r="AR507" s="27">
        <v>0.86550000000000005</v>
      </c>
      <c r="AS507" s="25">
        <v>956.84</v>
      </c>
      <c r="AT507" s="25">
        <v>2373.5</v>
      </c>
      <c r="AU507" s="25">
        <v>5698.95</v>
      </c>
      <c r="AV507" s="25">
        <v>1125.48</v>
      </c>
      <c r="AW507" s="25">
        <v>244.3</v>
      </c>
      <c r="AX507" s="25">
        <v>10399.08</v>
      </c>
      <c r="AY507" s="25">
        <v>5233.8100000000004</v>
      </c>
      <c r="AZ507" s="30">
        <v>0.56269999999999998</v>
      </c>
      <c r="BA507" s="25">
        <v>3384.13</v>
      </c>
      <c r="BB507" s="30">
        <v>0.36380000000000001</v>
      </c>
      <c r="BC507" s="25">
        <v>683.13</v>
      </c>
      <c r="BD507" s="30">
        <v>7.3400000000000007E-2</v>
      </c>
      <c r="BE507" s="25">
        <v>9301.07</v>
      </c>
      <c r="BF507" s="25">
        <v>4029.4</v>
      </c>
      <c r="BG507" s="30">
        <v>1.43</v>
      </c>
      <c r="BH507" s="30">
        <v>0.56469999999999998</v>
      </c>
      <c r="BI507" s="30">
        <v>0.23569999999999999</v>
      </c>
      <c r="BJ507" s="30">
        <v>0.16059999999999999</v>
      </c>
      <c r="BK507" s="30">
        <v>2.0899999999999998E-2</v>
      </c>
      <c r="BL507" s="30">
        <v>1.8200000000000001E-2</v>
      </c>
    </row>
    <row r="508" spans="1:64" ht="15" x14ac:dyDescent="0.25">
      <c r="A508" s="28" t="s">
        <v>771</v>
      </c>
      <c r="B508" s="28">
        <v>44826</v>
      </c>
      <c r="C508" s="28">
        <v>7</v>
      </c>
      <c r="D508" s="29">
        <v>287.74</v>
      </c>
      <c r="E508" s="29">
        <v>2014.2</v>
      </c>
      <c r="F508" s="29">
        <v>2252</v>
      </c>
      <c r="G508" s="30">
        <v>2.0999999999999999E-3</v>
      </c>
      <c r="H508" s="30">
        <v>4.0000000000000002E-4</v>
      </c>
      <c r="I508" s="30">
        <v>0.2747</v>
      </c>
      <c r="J508" s="30">
        <v>0</v>
      </c>
      <c r="K508" s="30">
        <v>1.2699999999999999E-2</v>
      </c>
      <c r="L508" s="30">
        <v>0.58069999999999999</v>
      </c>
      <c r="M508" s="30">
        <v>0.12939999999999999</v>
      </c>
      <c r="N508" s="30">
        <v>0.65990000000000004</v>
      </c>
      <c r="O508" s="30">
        <v>0</v>
      </c>
      <c r="P508" s="30">
        <v>0.1686</v>
      </c>
      <c r="Q508" s="29">
        <v>87.24</v>
      </c>
      <c r="R508" s="25">
        <v>50000.68</v>
      </c>
      <c r="S508" s="30">
        <v>0.15859999999999999</v>
      </c>
      <c r="T508" s="30">
        <v>0.2069</v>
      </c>
      <c r="U508" s="30">
        <v>0.63449999999999995</v>
      </c>
      <c r="V508" s="26">
        <v>19.54</v>
      </c>
      <c r="W508" s="29">
        <v>13.9</v>
      </c>
      <c r="X508" s="25">
        <v>74493.960000000006</v>
      </c>
      <c r="Y508" s="26">
        <v>141.82</v>
      </c>
      <c r="Z508" s="25">
        <v>83152.33</v>
      </c>
      <c r="AA508" s="30">
        <v>0.67159999999999997</v>
      </c>
      <c r="AB508" s="30">
        <v>0.27060000000000001</v>
      </c>
      <c r="AC508" s="30">
        <v>5.5899999999999998E-2</v>
      </c>
      <c r="AD508" s="30">
        <v>1.9E-3</v>
      </c>
      <c r="AE508" s="30">
        <v>0.32879999999999998</v>
      </c>
      <c r="AF508" s="25">
        <v>83.15</v>
      </c>
      <c r="AG508" s="25">
        <v>1907.95</v>
      </c>
      <c r="AH508" s="25">
        <v>305.95999999999998</v>
      </c>
      <c r="AI508" s="25">
        <v>76035.240000000005</v>
      </c>
      <c r="AJ508" s="28">
        <v>62</v>
      </c>
      <c r="AK508" s="33">
        <v>23296</v>
      </c>
      <c r="AL508" s="33">
        <v>36314</v>
      </c>
      <c r="AM508" s="26">
        <v>30.14</v>
      </c>
      <c r="AN508" s="26">
        <v>22.06</v>
      </c>
      <c r="AO508" s="26">
        <v>23.6</v>
      </c>
      <c r="AP508" s="26">
        <v>4.95</v>
      </c>
      <c r="AQ508" s="25">
        <v>0</v>
      </c>
      <c r="AR508" s="27">
        <v>0.60309999999999997</v>
      </c>
      <c r="AS508" s="25">
        <v>1172.8699999999999</v>
      </c>
      <c r="AT508" s="25">
        <v>1766.07</v>
      </c>
      <c r="AU508" s="25">
        <v>5390.48</v>
      </c>
      <c r="AV508" s="25">
        <v>745.15</v>
      </c>
      <c r="AW508" s="25">
        <v>291.70999999999998</v>
      </c>
      <c r="AX508" s="25">
        <v>9366.27</v>
      </c>
      <c r="AY508" s="25">
        <v>5155.68</v>
      </c>
      <c r="AZ508" s="30">
        <v>0.52829999999999999</v>
      </c>
      <c r="BA508" s="25">
        <v>2874.6</v>
      </c>
      <c r="BB508" s="30">
        <v>0.29449999999999998</v>
      </c>
      <c r="BC508" s="25">
        <v>1729.13</v>
      </c>
      <c r="BD508" s="30">
        <v>0.1772</v>
      </c>
      <c r="BE508" s="25">
        <v>9759.41</v>
      </c>
      <c r="BF508" s="25">
        <v>6680.62</v>
      </c>
      <c r="BG508" s="30">
        <v>2.8151000000000002</v>
      </c>
      <c r="BH508" s="30">
        <v>0.52149999999999996</v>
      </c>
      <c r="BI508" s="30">
        <v>0.25080000000000002</v>
      </c>
      <c r="BJ508" s="30">
        <v>0.1797</v>
      </c>
      <c r="BK508" s="30">
        <v>3.6700000000000003E-2</v>
      </c>
      <c r="BL508" s="30">
        <v>1.1299999999999999E-2</v>
      </c>
    </row>
    <row r="509" spans="1:64" ht="15" x14ac:dyDescent="0.25">
      <c r="A509" s="28" t="s">
        <v>772</v>
      </c>
      <c r="B509" s="28">
        <v>44834</v>
      </c>
      <c r="C509" s="28">
        <v>21</v>
      </c>
      <c r="D509" s="29">
        <v>261.5</v>
      </c>
      <c r="E509" s="29">
        <v>5491.51</v>
      </c>
      <c r="F509" s="29">
        <v>5345</v>
      </c>
      <c r="G509" s="30">
        <v>2.3599999999999999E-2</v>
      </c>
      <c r="H509" s="30">
        <v>1E-4</v>
      </c>
      <c r="I509" s="30">
        <v>3.4200000000000001E-2</v>
      </c>
      <c r="J509" s="30">
        <v>4.0000000000000002E-4</v>
      </c>
      <c r="K509" s="30">
        <v>8.8999999999999999E-3</v>
      </c>
      <c r="L509" s="30">
        <v>0.90780000000000005</v>
      </c>
      <c r="M509" s="30">
        <v>2.5000000000000001E-2</v>
      </c>
      <c r="N509" s="30">
        <v>0.214</v>
      </c>
      <c r="O509" s="30">
        <v>8.2000000000000007E-3</v>
      </c>
      <c r="P509" s="30">
        <v>0.1148</v>
      </c>
      <c r="Q509" s="29">
        <v>227.1</v>
      </c>
      <c r="R509" s="25">
        <v>63501.83</v>
      </c>
      <c r="S509" s="30">
        <v>0.25750000000000001</v>
      </c>
      <c r="T509" s="30">
        <v>0.20549999999999999</v>
      </c>
      <c r="U509" s="30">
        <v>0.53700000000000003</v>
      </c>
      <c r="V509" s="26">
        <v>21.48</v>
      </c>
      <c r="W509" s="29">
        <v>26.01</v>
      </c>
      <c r="X509" s="25">
        <v>78496.23</v>
      </c>
      <c r="Y509" s="26">
        <v>211.13</v>
      </c>
      <c r="Z509" s="25">
        <v>180309.84</v>
      </c>
      <c r="AA509" s="30">
        <v>0.77059999999999995</v>
      </c>
      <c r="AB509" s="30">
        <v>0.21920000000000001</v>
      </c>
      <c r="AC509" s="30">
        <v>9.2999999999999992E-3</v>
      </c>
      <c r="AD509" s="30">
        <v>8.9999999999999998E-4</v>
      </c>
      <c r="AE509" s="30">
        <v>0.22939999999999999</v>
      </c>
      <c r="AF509" s="25">
        <v>180.31</v>
      </c>
      <c r="AG509" s="25">
        <v>5819.48</v>
      </c>
      <c r="AH509" s="25">
        <v>674.62</v>
      </c>
      <c r="AI509" s="25">
        <v>181947.47</v>
      </c>
      <c r="AJ509" s="28">
        <v>495</v>
      </c>
      <c r="AK509" s="33">
        <v>38705</v>
      </c>
      <c r="AL509" s="33">
        <v>56106</v>
      </c>
      <c r="AM509" s="26">
        <v>44.39</v>
      </c>
      <c r="AN509" s="26">
        <v>32.130000000000003</v>
      </c>
      <c r="AO509" s="26">
        <v>32.22</v>
      </c>
      <c r="AP509" s="26">
        <v>4.74</v>
      </c>
      <c r="AQ509" s="25">
        <v>0</v>
      </c>
      <c r="AR509" s="27">
        <v>0.73140000000000005</v>
      </c>
      <c r="AS509" s="25">
        <v>1065.8</v>
      </c>
      <c r="AT509" s="25">
        <v>1788.53</v>
      </c>
      <c r="AU509" s="25">
        <v>5910.42</v>
      </c>
      <c r="AV509" s="25">
        <v>1073.82</v>
      </c>
      <c r="AW509" s="25">
        <v>188.47</v>
      </c>
      <c r="AX509" s="25">
        <v>10027.040000000001</v>
      </c>
      <c r="AY509" s="25">
        <v>3458.44</v>
      </c>
      <c r="AZ509" s="30">
        <v>0.35589999999999999</v>
      </c>
      <c r="BA509" s="25">
        <v>5724.82</v>
      </c>
      <c r="BB509" s="30">
        <v>0.58919999999999995</v>
      </c>
      <c r="BC509" s="25">
        <v>533.39</v>
      </c>
      <c r="BD509" s="30">
        <v>5.4899999999999997E-2</v>
      </c>
      <c r="BE509" s="25">
        <v>9716.66</v>
      </c>
      <c r="BF509" s="25">
        <v>2550.94</v>
      </c>
      <c r="BG509" s="30">
        <v>0.43309999999999998</v>
      </c>
      <c r="BH509" s="30">
        <v>0.64029999999999998</v>
      </c>
      <c r="BI509" s="30">
        <v>0.22989999999999999</v>
      </c>
      <c r="BJ509" s="30">
        <v>9.3200000000000005E-2</v>
      </c>
      <c r="BK509" s="30">
        <v>2.3300000000000001E-2</v>
      </c>
      <c r="BL509" s="30">
        <v>1.32E-2</v>
      </c>
    </row>
    <row r="510" spans="1:64" ht="15" x14ac:dyDescent="0.25">
      <c r="A510" s="28" t="s">
        <v>773</v>
      </c>
      <c r="B510" s="28">
        <v>50294</v>
      </c>
      <c r="C510" s="28">
        <v>22</v>
      </c>
      <c r="D510" s="29">
        <v>30.35</v>
      </c>
      <c r="E510" s="29">
        <v>667.7</v>
      </c>
      <c r="F510" s="29">
        <v>644</v>
      </c>
      <c r="G510" s="30">
        <v>0</v>
      </c>
      <c r="H510" s="30">
        <v>0</v>
      </c>
      <c r="I510" s="30">
        <v>1.5E-3</v>
      </c>
      <c r="J510" s="30">
        <v>0</v>
      </c>
      <c r="K510" s="30">
        <v>2.29E-2</v>
      </c>
      <c r="L510" s="30">
        <v>0.94699999999999995</v>
      </c>
      <c r="M510" s="30">
        <v>2.86E-2</v>
      </c>
      <c r="N510" s="30">
        <v>0.31990000000000002</v>
      </c>
      <c r="O510" s="30">
        <v>0</v>
      </c>
      <c r="P510" s="30">
        <v>0.10299999999999999</v>
      </c>
      <c r="Q510" s="29">
        <v>30</v>
      </c>
      <c r="R510" s="25">
        <v>45085.9</v>
      </c>
      <c r="S510" s="30">
        <v>0.2273</v>
      </c>
      <c r="T510" s="30">
        <v>0.25</v>
      </c>
      <c r="U510" s="30">
        <v>0.52270000000000005</v>
      </c>
      <c r="V510" s="26">
        <v>20.100000000000001</v>
      </c>
      <c r="W510" s="29">
        <v>4.5</v>
      </c>
      <c r="X510" s="25">
        <v>68128.67</v>
      </c>
      <c r="Y510" s="26">
        <v>143.34</v>
      </c>
      <c r="Z510" s="25">
        <v>131713.91</v>
      </c>
      <c r="AA510" s="30">
        <v>0.83350000000000002</v>
      </c>
      <c r="AB510" s="30">
        <v>0.12939999999999999</v>
      </c>
      <c r="AC510" s="30">
        <v>3.6299999999999999E-2</v>
      </c>
      <c r="AD510" s="30">
        <v>8.0000000000000004E-4</v>
      </c>
      <c r="AE510" s="30">
        <v>0.1671</v>
      </c>
      <c r="AF510" s="25">
        <v>131.71</v>
      </c>
      <c r="AG510" s="25">
        <v>4106.21</v>
      </c>
      <c r="AH510" s="25">
        <v>569.12</v>
      </c>
      <c r="AI510" s="25">
        <v>128968.35</v>
      </c>
      <c r="AJ510" s="28">
        <v>342</v>
      </c>
      <c r="AK510" s="33">
        <v>29838</v>
      </c>
      <c r="AL510" s="33">
        <v>42389</v>
      </c>
      <c r="AM510" s="26">
        <v>59</v>
      </c>
      <c r="AN510" s="26">
        <v>29.14</v>
      </c>
      <c r="AO510" s="26">
        <v>36.35</v>
      </c>
      <c r="AP510" s="26">
        <v>4.5999999999999996</v>
      </c>
      <c r="AQ510" s="25">
        <v>0</v>
      </c>
      <c r="AR510" s="27">
        <v>0.97370000000000001</v>
      </c>
      <c r="AS510" s="25">
        <v>1149.24</v>
      </c>
      <c r="AT510" s="25">
        <v>1471.76</v>
      </c>
      <c r="AU510" s="25">
        <v>4620.1000000000004</v>
      </c>
      <c r="AV510" s="25">
        <v>641.55999999999995</v>
      </c>
      <c r="AW510" s="25">
        <v>372.5</v>
      </c>
      <c r="AX510" s="25">
        <v>8255.16</v>
      </c>
      <c r="AY510" s="25">
        <v>4268.41</v>
      </c>
      <c r="AZ510" s="30">
        <v>0.47039999999999998</v>
      </c>
      <c r="BA510" s="25">
        <v>4169.32</v>
      </c>
      <c r="BB510" s="30">
        <v>0.45950000000000002</v>
      </c>
      <c r="BC510" s="25">
        <v>636.41999999999996</v>
      </c>
      <c r="BD510" s="30">
        <v>7.0099999999999996E-2</v>
      </c>
      <c r="BE510" s="25">
        <v>9074.16</v>
      </c>
      <c r="BF510" s="25">
        <v>3415.45</v>
      </c>
      <c r="BG510" s="30">
        <v>0.97319999999999995</v>
      </c>
      <c r="BH510" s="30">
        <v>0.52780000000000005</v>
      </c>
      <c r="BI510" s="30">
        <v>0.21740000000000001</v>
      </c>
      <c r="BJ510" s="30">
        <v>0.1996</v>
      </c>
      <c r="BK510" s="30">
        <v>3.9800000000000002E-2</v>
      </c>
      <c r="BL510" s="30">
        <v>1.54E-2</v>
      </c>
    </row>
    <row r="511" spans="1:64" ht="15" x14ac:dyDescent="0.25">
      <c r="A511" s="28" t="s">
        <v>774</v>
      </c>
      <c r="B511" s="28">
        <v>49239</v>
      </c>
      <c r="C511" s="28">
        <v>24</v>
      </c>
      <c r="D511" s="29">
        <v>92.88</v>
      </c>
      <c r="E511" s="29">
        <v>2229.1799999999998</v>
      </c>
      <c r="F511" s="29">
        <v>2095</v>
      </c>
      <c r="G511" s="30">
        <v>1.61E-2</v>
      </c>
      <c r="H511" s="30">
        <v>5.9999999999999995E-4</v>
      </c>
      <c r="I511" s="30">
        <v>0.1217</v>
      </c>
      <c r="J511" s="30">
        <v>5.0000000000000001E-4</v>
      </c>
      <c r="K511" s="30">
        <v>1.2500000000000001E-2</v>
      </c>
      <c r="L511" s="30">
        <v>0.81359999999999999</v>
      </c>
      <c r="M511" s="30">
        <v>3.5000000000000003E-2</v>
      </c>
      <c r="N511" s="30">
        <v>0.41020000000000001</v>
      </c>
      <c r="O511" s="30">
        <v>7.1999999999999998E-3</v>
      </c>
      <c r="P511" s="30">
        <v>0.11650000000000001</v>
      </c>
      <c r="Q511" s="29">
        <v>105.01</v>
      </c>
      <c r="R511" s="25">
        <v>55114.14</v>
      </c>
      <c r="S511" s="30">
        <v>0.2465</v>
      </c>
      <c r="T511" s="30">
        <v>0.22539999999999999</v>
      </c>
      <c r="U511" s="30">
        <v>0.5282</v>
      </c>
      <c r="V511" s="26">
        <v>17.059999999999999</v>
      </c>
      <c r="W511" s="29">
        <v>20.8</v>
      </c>
      <c r="X511" s="25">
        <v>72465.240000000005</v>
      </c>
      <c r="Y511" s="26">
        <v>103.75</v>
      </c>
      <c r="Z511" s="25">
        <v>192318.13</v>
      </c>
      <c r="AA511" s="30">
        <v>0.58489999999999998</v>
      </c>
      <c r="AB511" s="30">
        <v>0.39910000000000001</v>
      </c>
      <c r="AC511" s="30">
        <v>1.5299999999999999E-2</v>
      </c>
      <c r="AD511" s="30">
        <v>6.9999999999999999E-4</v>
      </c>
      <c r="AE511" s="30">
        <v>0.41510000000000002</v>
      </c>
      <c r="AF511" s="25">
        <v>192.32</v>
      </c>
      <c r="AG511" s="25">
        <v>6891.24</v>
      </c>
      <c r="AH511" s="25">
        <v>547.23</v>
      </c>
      <c r="AI511" s="25">
        <v>207625.11</v>
      </c>
      <c r="AJ511" s="28">
        <v>529</v>
      </c>
      <c r="AK511" s="33">
        <v>35481</v>
      </c>
      <c r="AL511" s="33">
        <v>46891</v>
      </c>
      <c r="AM511" s="26">
        <v>63.15</v>
      </c>
      <c r="AN511" s="26">
        <v>34.44</v>
      </c>
      <c r="AO511" s="26">
        <v>36.79</v>
      </c>
      <c r="AP511" s="26">
        <v>4.5999999999999996</v>
      </c>
      <c r="AQ511" s="25">
        <v>0</v>
      </c>
      <c r="AR511" s="27">
        <v>0.73860000000000003</v>
      </c>
      <c r="AS511" s="25">
        <v>1161.74</v>
      </c>
      <c r="AT511" s="25">
        <v>1678.15</v>
      </c>
      <c r="AU511" s="25">
        <v>5534.3</v>
      </c>
      <c r="AV511" s="25">
        <v>980.72</v>
      </c>
      <c r="AW511" s="25">
        <v>389.38</v>
      </c>
      <c r="AX511" s="25">
        <v>9744.2800000000007</v>
      </c>
      <c r="AY511" s="25">
        <v>3667.7</v>
      </c>
      <c r="AZ511" s="30">
        <v>0.35110000000000002</v>
      </c>
      <c r="BA511" s="25">
        <v>6330.55</v>
      </c>
      <c r="BB511" s="30">
        <v>0.60609999999999997</v>
      </c>
      <c r="BC511" s="25">
        <v>446.59</v>
      </c>
      <c r="BD511" s="30">
        <v>4.2799999999999998E-2</v>
      </c>
      <c r="BE511" s="25">
        <v>10444.84</v>
      </c>
      <c r="BF511" s="25">
        <v>1439.16</v>
      </c>
      <c r="BG511" s="30">
        <v>0.32150000000000001</v>
      </c>
      <c r="BH511" s="30">
        <v>0.61829999999999996</v>
      </c>
      <c r="BI511" s="30">
        <v>0.22819999999999999</v>
      </c>
      <c r="BJ511" s="30">
        <v>0.1014</v>
      </c>
      <c r="BK511" s="30">
        <v>2.5000000000000001E-2</v>
      </c>
      <c r="BL511" s="30">
        <v>2.7099999999999999E-2</v>
      </c>
    </row>
    <row r="512" spans="1:64" ht="15" x14ac:dyDescent="0.25">
      <c r="A512" s="28" t="s">
        <v>775</v>
      </c>
      <c r="B512" s="28">
        <v>44842</v>
      </c>
      <c r="C512" s="28">
        <v>25</v>
      </c>
      <c r="D512" s="29">
        <v>269.74</v>
      </c>
      <c r="E512" s="29">
        <v>6743.52</v>
      </c>
      <c r="F512" s="29">
        <v>6515</v>
      </c>
      <c r="G512" s="30">
        <v>5.3400000000000003E-2</v>
      </c>
      <c r="H512" s="30">
        <v>1E-4</v>
      </c>
      <c r="I512" s="30">
        <v>1.7899999999999999E-2</v>
      </c>
      <c r="J512" s="30">
        <v>2.9999999999999997E-4</v>
      </c>
      <c r="K512" s="30">
        <v>1.8700000000000001E-2</v>
      </c>
      <c r="L512" s="30">
        <v>0.87470000000000003</v>
      </c>
      <c r="M512" s="30">
        <v>3.49E-2</v>
      </c>
      <c r="N512" s="30">
        <v>0.153</v>
      </c>
      <c r="O512" s="30">
        <v>2.7799999999999998E-2</v>
      </c>
      <c r="P512" s="30">
        <v>9.9500000000000005E-2</v>
      </c>
      <c r="Q512" s="29">
        <v>291.45</v>
      </c>
      <c r="R512" s="25">
        <v>66558.19</v>
      </c>
      <c r="S512" s="30">
        <v>0.37930000000000003</v>
      </c>
      <c r="T512" s="30">
        <v>0.1963</v>
      </c>
      <c r="U512" s="30">
        <v>0.4244</v>
      </c>
      <c r="V512" s="26">
        <v>20.77</v>
      </c>
      <c r="W512" s="29">
        <v>29</v>
      </c>
      <c r="X512" s="25">
        <v>82447.28</v>
      </c>
      <c r="Y512" s="26">
        <v>229.77</v>
      </c>
      <c r="Z512" s="25">
        <v>214647.11</v>
      </c>
      <c r="AA512" s="30">
        <v>0.73809999999999998</v>
      </c>
      <c r="AB512" s="30">
        <v>0.24329999999999999</v>
      </c>
      <c r="AC512" s="30">
        <v>1.7399999999999999E-2</v>
      </c>
      <c r="AD512" s="30">
        <v>1.1000000000000001E-3</v>
      </c>
      <c r="AE512" s="30">
        <v>0.26190000000000002</v>
      </c>
      <c r="AF512" s="25">
        <v>214.65</v>
      </c>
      <c r="AG512" s="25">
        <v>8589.76</v>
      </c>
      <c r="AH512" s="25">
        <v>939.77</v>
      </c>
      <c r="AI512" s="25">
        <v>235018.64</v>
      </c>
      <c r="AJ512" s="28">
        <v>569</v>
      </c>
      <c r="AK512" s="33">
        <v>42344</v>
      </c>
      <c r="AL512" s="33">
        <v>65076</v>
      </c>
      <c r="AM512" s="26">
        <v>80.180000000000007</v>
      </c>
      <c r="AN512" s="26">
        <v>39.21</v>
      </c>
      <c r="AO512" s="26">
        <v>39.42</v>
      </c>
      <c r="AP512" s="26">
        <v>5.6</v>
      </c>
      <c r="AQ512" s="25">
        <v>0</v>
      </c>
      <c r="AR512" s="27">
        <v>0.86329999999999996</v>
      </c>
      <c r="AS512" s="25">
        <v>1588.74</v>
      </c>
      <c r="AT512" s="25">
        <v>2074.94</v>
      </c>
      <c r="AU512" s="25">
        <v>6845.08</v>
      </c>
      <c r="AV512" s="25">
        <v>920.12</v>
      </c>
      <c r="AW512" s="25">
        <v>134.41</v>
      </c>
      <c r="AX512" s="25">
        <v>11563.29</v>
      </c>
      <c r="AY512" s="25">
        <v>3191.01</v>
      </c>
      <c r="AZ512" s="30">
        <v>0.28599999999999998</v>
      </c>
      <c r="BA512" s="25">
        <v>7509.25</v>
      </c>
      <c r="BB512" s="30">
        <v>0.67310000000000003</v>
      </c>
      <c r="BC512" s="25">
        <v>455.64</v>
      </c>
      <c r="BD512" s="30">
        <v>4.0800000000000003E-2</v>
      </c>
      <c r="BE512" s="25">
        <v>11155.9</v>
      </c>
      <c r="BF512" s="25">
        <v>1366.07</v>
      </c>
      <c r="BG512" s="30">
        <v>0.19769999999999999</v>
      </c>
      <c r="BH512" s="30">
        <v>0.58660000000000001</v>
      </c>
      <c r="BI512" s="30">
        <v>0.2999</v>
      </c>
      <c r="BJ512" s="30">
        <v>7.2400000000000006E-2</v>
      </c>
      <c r="BK512" s="30">
        <v>1.54E-2</v>
      </c>
      <c r="BL512" s="30">
        <v>2.5700000000000001E-2</v>
      </c>
    </row>
    <row r="513" spans="1:64" ht="15" x14ac:dyDescent="0.25">
      <c r="A513" s="28" t="s">
        <v>776</v>
      </c>
      <c r="B513" s="28">
        <v>44859</v>
      </c>
      <c r="C513" s="28">
        <v>6</v>
      </c>
      <c r="D513" s="29">
        <v>315.19</v>
      </c>
      <c r="E513" s="29">
        <v>1891.13</v>
      </c>
      <c r="F513" s="29">
        <v>2013</v>
      </c>
      <c r="G513" s="30">
        <v>1.5E-3</v>
      </c>
      <c r="H513" s="30">
        <v>0</v>
      </c>
      <c r="I513" s="30">
        <v>5.1200000000000002E-2</v>
      </c>
      <c r="J513" s="30">
        <v>4.4999999999999997E-3</v>
      </c>
      <c r="K513" s="30">
        <v>4.7100000000000003E-2</v>
      </c>
      <c r="L513" s="30">
        <v>0.84519999999999995</v>
      </c>
      <c r="M513" s="30">
        <v>5.0500000000000003E-2</v>
      </c>
      <c r="N513" s="30">
        <v>0.63839999999999997</v>
      </c>
      <c r="O513" s="30">
        <v>0</v>
      </c>
      <c r="P513" s="30">
        <v>0.1593</v>
      </c>
      <c r="Q513" s="29">
        <v>97.8</v>
      </c>
      <c r="R513" s="25">
        <v>55975.44</v>
      </c>
      <c r="S513" s="30">
        <v>0.2286</v>
      </c>
      <c r="T513" s="30">
        <v>0.15</v>
      </c>
      <c r="U513" s="30">
        <v>0.62139999999999995</v>
      </c>
      <c r="V513" s="26">
        <v>17.440000000000001</v>
      </c>
      <c r="W513" s="29">
        <v>10.33</v>
      </c>
      <c r="X513" s="25">
        <v>67388.88</v>
      </c>
      <c r="Y513" s="26">
        <v>178</v>
      </c>
      <c r="Z513" s="25">
        <v>77596.66</v>
      </c>
      <c r="AA513" s="30">
        <v>0.8619</v>
      </c>
      <c r="AB513" s="30">
        <v>9.7600000000000006E-2</v>
      </c>
      <c r="AC513" s="30">
        <v>3.8899999999999997E-2</v>
      </c>
      <c r="AD513" s="30">
        <v>1.6000000000000001E-3</v>
      </c>
      <c r="AE513" s="30">
        <v>0.1386</v>
      </c>
      <c r="AF513" s="25">
        <v>77.599999999999994</v>
      </c>
      <c r="AG513" s="25">
        <v>2919.4</v>
      </c>
      <c r="AH513" s="25">
        <v>520.96</v>
      </c>
      <c r="AI513" s="25">
        <v>75010.63</v>
      </c>
      <c r="AJ513" s="28">
        <v>59</v>
      </c>
      <c r="AK513" s="33">
        <v>23932</v>
      </c>
      <c r="AL513" s="33">
        <v>34234</v>
      </c>
      <c r="AM513" s="26">
        <v>62.7</v>
      </c>
      <c r="AN513" s="26">
        <v>35.409999999999997</v>
      </c>
      <c r="AO513" s="26">
        <v>46.77</v>
      </c>
      <c r="AP513" s="26">
        <v>3.9</v>
      </c>
      <c r="AQ513" s="25">
        <v>0</v>
      </c>
      <c r="AR513" s="27">
        <v>1.1837</v>
      </c>
      <c r="AS513" s="25">
        <v>878.48</v>
      </c>
      <c r="AT513" s="25">
        <v>1661.78</v>
      </c>
      <c r="AU513" s="25">
        <v>5790.42</v>
      </c>
      <c r="AV513" s="25">
        <v>536.49</v>
      </c>
      <c r="AW513" s="25">
        <v>54.28</v>
      </c>
      <c r="AX513" s="25">
        <v>8921.4599999999991</v>
      </c>
      <c r="AY513" s="25">
        <v>5435.25</v>
      </c>
      <c r="AZ513" s="30">
        <v>0.57120000000000004</v>
      </c>
      <c r="BA513" s="25">
        <v>2739.91</v>
      </c>
      <c r="BB513" s="30">
        <v>0.28799999999999998</v>
      </c>
      <c r="BC513" s="25">
        <v>1339.84</v>
      </c>
      <c r="BD513" s="30">
        <v>0.14080000000000001</v>
      </c>
      <c r="BE513" s="25">
        <v>9515</v>
      </c>
      <c r="BF513" s="25">
        <v>5542.6</v>
      </c>
      <c r="BG513" s="30">
        <v>2.5489999999999999</v>
      </c>
      <c r="BH513" s="30">
        <v>0.56859999999999999</v>
      </c>
      <c r="BI513" s="30">
        <v>0.19769999999999999</v>
      </c>
      <c r="BJ513" s="30">
        <v>0.19109999999999999</v>
      </c>
      <c r="BK513" s="30">
        <v>2.5899999999999999E-2</v>
      </c>
      <c r="BL513" s="30">
        <v>1.67E-2</v>
      </c>
    </row>
    <row r="514" spans="1:64" ht="15" x14ac:dyDescent="0.25">
      <c r="A514" s="28" t="s">
        <v>777</v>
      </c>
      <c r="B514" s="28">
        <v>50658</v>
      </c>
      <c r="C514" s="28">
        <v>51</v>
      </c>
      <c r="D514" s="29">
        <v>9.25</v>
      </c>
      <c r="E514" s="29">
        <v>472</v>
      </c>
      <c r="F514" s="29">
        <v>432</v>
      </c>
      <c r="G514" s="30">
        <v>2.2000000000000001E-3</v>
      </c>
      <c r="H514" s="30">
        <v>0</v>
      </c>
      <c r="I514" s="30">
        <v>5.4000000000000003E-3</v>
      </c>
      <c r="J514" s="30">
        <v>2.2000000000000001E-3</v>
      </c>
      <c r="K514" s="30">
        <v>5.62E-2</v>
      </c>
      <c r="L514" s="30">
        <v>0.90200000000000002</v>
      </c>
      <c r="M514" s="30">
        <v>3.2000000000000001E-2</v>
      </c>
      <c r="N514" s="30">
        <v>0.27310000000000001</v>
      </c>
      <c r="O514" s="30">
        <v>0</v>
      </c>
      <c r="P514" s="30">
        <v>0.1208</v>
      </c>
      <c r="Q514" s="29">
        <v>35.229999999999997</v>
      </c>
      <c r="R514" s="25">
        <v>49632.06</v>
      </c>
      <c r="S514" s="30">
        <v>0.1212</v>
      </c>
      <c r="T514" s="30">
        <v>0.2727</v>
      </c>
      <c r="U514" s="30">
        <v>0.60609999999999997</v>
      </c>
      <c r="V514" s="26">
        <v>11.3</v>
      </c>
      <c r="W514" s="29">
        <v>5.25</v>
      </c>
      <c r="X514" s="25">
        <v>58997.33</v>
      </c>
      <c r="Y514" s="26">
        <v>87.33</v>
      </c>
      <c r="Z514" s="25">
        <v>122747.5</v>
      </c>
      <c r="AA514" s="30">
        <v>0.79359999999999997</v>
      </c>
      <c r="AB514" s="30">
        <v>0.13170000000000001</v>
      </c>
      <c r="AC514" s="30">
        <v>7.2700000000000001E-2</v>
      </c>
      <c r="AD514" s="30">
        <v>2E-3</v>
      </c>
      <c r="AE514" s="30">
        <v>0.20749999999999999</v>
      </c>
      <c r="AF514" s="25">
        <v>122.75</v>
      </c>
      <c r="AG514" s="25">
        <v>2851.54</v>
      </c>
      <c r="AH514" s="25">
        <v>439.97</v>
      </c>
      <c r="AI514" s="25">
        <v>113540.09</v>
      </c>
      <c r="AJ514" s="28">
        <v>253</v>
      </c>
      <c r="AK514" s="33">
        <v>29219</v>
      </c>
      <c r="AL514" s="33">
        <v>37792</v>
      </c>
      <c r="AM514" s="26">
        <v>38</v>
      </c>
      <c r="AN514" s="26">
        <v>22</v>
      </c>
      <c r="AO514" s="26">
        <v>22.21</v>
      </c>
      <c r="AP514" s="26">
        <v>4</v>
      </c>
      <c r="AQ514" s="25">
        <v>1284.99</v>
      </c>
      <c r="AR514" s="27">
        <v>1.3672</v>
      </c>
      <c r="AS514" s="25">
        <v>1449.57</v>
      </c>
      <c r="AT514" s="25">
        <v>1748.13</v>
      </c>
      <c r="AU514" s="25">
        <v>5581.75</v>
      </c>
      <c r="AV514" s="25">
        <v>723.98</v>
      </c>
      <c r="AW514" s="25">
        <v>212.51</v>
      </c>
      <c r="AX514" s="25">
        <v>9715.9500000000007</v>
      </c>
      <c r="AY514" s="25">
        <v>5167.8900000000003</v>
      </c>
      <c r="AZ514" s="30">
        <v>0.48770000000000002</v>
      </c>
      <c r="BA514" s="25">
        <v>4547.07</v>
      </c>
      <c r="BB514" s="30">
        <v>0.42909999999999998</v>
      </c>
      <c r="BC514" s="25">
        <v>880.6</v>
      </c>
      <c r="BD514" s="30">
        <v>8.3099999999999993E-2</v>
      </c>
      <c r="BE514" s="25">
        <v>10595.56</v>
      </c>
      <c r="BF514" s="25">
        <v>3529.28</v>
      </c>
      <c r="BG514" s="30">
        <v>1.3819999999999999</v>
      </c>
      <c r="BH514" s="30">
        <v>0.55059999999999998</v>
      </c>
      <c r="BI514" s="30">
        <v>0.1847</v>
      </c>
      <c r="BJ514" s="30">
        <v>0.21729999999999999</v>
      </c>
      <c r="BK514" s="30">
        <v>2.4500000000000001E-2</v>
      </c>
      <c r="BL514" s="30">
        <v>2.29E-2</v>
      </c>
    </row>
    <row r="515" spans="1:64" ht="15" x14ac:dyDescent="0.25">
      <c r="A515" s="28" t="s">
        <v>778</v>
      </c>
      <c r="B515" s="28">
        <v>47274</v>
      </c>
      <c r="C515" s="28">
        <v>29</v>
      </c>
      <c r="D515" s="29">
        <v>91.41</v>
      </c>
      <c r="E515" s="29">
        <v>2650.77</v>
      </c>
      <c r="F515" s="29">
        <v>2602</v>
      </c>
      <c r="G515" s="30">
        <v>1.9099999999999999E-2</v>
      </c>
      <c r="H515" s="30">
        <v>0</v>
      </c>
      <c r="I515" s="30">
        <v>3.8899999999999997E-2</v>
      </c>
      <c r="J515" s="30">
        <v>3.2000000000000002E-3</v>
      </c>
      <c r="K515" s="30">
        <v>3.3099999999999997E-2</v>
      </c>
      <c r="L515" s="30">
        <v>0.86819999999999997</v>
      </c>
      <c r="M515" s="30">
        <v>3.7499999999999999E-2</v>
      </c>
      <c r="N515" s="30">
        <v>0.15329999999999999</v>
      </c>
      <c r="O515" s="30">
        <v>1.35E-2</v>
      </c>
      <c r="P515" s="30">
        <v>8.0399999999999999E-2</v>
      </c>
      <c r="Q515" s="29">
        <v>117.48</v>
      </c>
      <c r="R515" s="25">
        <v>66075.33</v>
      </c>
      <c r="S515" s="30">
        <v>0.13250000000000001</v>
      </c>
      <c r="T515" s="30">
        <v>7.9500000000000001E-2</v>
      </c>
      <c r="U515" s="30">
        <v>0.78810000000000002</v>
      </c>
      <c r="V515" s="26">
        <v>19.93</v>
      </c>
      <c r="W515" s="29">
        <v>9.82</v>
      </c>
      <c r="X515" s="25">
        <v>100756.62</v>
      </c>
      <c r="Y515" s="26">
        <v>263.95</v>
      </c>
      <c r="Z515" s="25">
        <v>197589.03</v>
      </c>
      <c r="AA515" s="30">
        <v>0.86270000000000002</v>
      </c>
      <c r="AB515" s="30">
        <v>0.11169999999999999</v>
      </c>
      <c r="AC515" s="30">
        <v>2.5100000000000001E-2</v>
      </c>
      <c r="AD515" s="30">
        <v>5.0000000000000001E-4</v>
      </c>
      <c r="AE515" s="30">
        <v>0.13730000000000001</v>
      </c>
      <c r="AF515" s="25">
        <v>197.59</v>
      </c>
      <c r="AG515" s="25">
        <v>6802.16</v>
      </c>
      <c r="AH515" s="25">
        <v>873.82</v>
      </c>
      <c r="AI515" s="25">
        <v>206711.77</v>
      </c>
      <c r="AJ515" s="28">
        <v>528</v>
      </c>
      <c r="AK515" s="33">
        <v>49820</v>
      </c>
      <c r="AL515" s="33">
        <v>82735</v>
      </c>
      <c r="AM515" s="26">
        <v>62</v>
      </c>
      <c r="AN515" s="26">
        <v>33.56</v>
      </c>
      <c r="AO515" s="26">
        <v>34.83</v>
      </c>
      <c r="AP515" s="26">
        <v>4.5</v>
      </c>
      <c r="AQ515" s="25">
        <v>0</v>
      </c>
      <c r="AR515" s="27">
        <v>0.67510000000000003</v>
      </c>
      <c r="AS515" s="25">
        <v>1144.75</v>
      </c>
      <c r="AT515" s="25">
        <v>1943.19</v>
      </c>
      <c r="AU515" s="25">
        <v>5414.26</v>
      </c>
      <c r="AV515" s="25">
        <v>1047.05</v>
      </c>
      <c r="AW515" s="25">
        <v>121.17</v>
      </c>
      <c r="AX515" s="25">
        <v>9670.41</v>
      </c>
      <c r="AY515" s="25">
        <v>3045.59</v>
      </c>
      <c r="AZ515" s="30">
        <v>0.32569999999999999</v>
      </c>
      <c r="BA515" s="25">
        <v>5902.93</v>
      </c>
      <c r="BB515" s="30">
        <v>0.63129999999999997</v>
      </c>
      <c r="BC515" s="25">
        <v>402.4</v>
      </c>
      <c r="BD515" s="30">
        <v>4.2999999999999997E-2</v>
      </c>
      <c r="BE515" s="25">
        <v>9350.91</v>
      </c>
      <c r="BF515" s="25">
        <v>2200.27</v>
      </c>
      <c r="BG515" s="30">
        <v>0.28060000000000002</v>
      </c>
      <c r="BH515" s="30">
        <v>0.61250000000000004</v>
      </c>
      <c r="BI515" s="30">
        <v>0.20669999999999999</v>
      </c>
      <c r="BJ515" s="30">
        <v>0.13239999999999999</v>
      </c>
      <c r="BK515" s="30">
        <v>3.3399999999999999E-2</v>
      </c>
      <c r="BL515" s="30">
        <v>1.5100000000000001E-2</v>
      </c>
    </row>
    <row r="516" spans="1:64" ht="15" x14ac:dyDescent="0.25">
      <c r="A516" s="28" t="s">
        <v>779</v>
      </c>
      <c r="B516" s="28">
        <v>47092</v>
      </c>
      <c r="C516" s="28">
        <v>43</v>
      </c>
      <c r="D516" s="29">
        <v>32.64</v>
      </c>
      <c r="E516" s="29">
        <v>1403.53</v>
      </c>
      <c r="F516" s="29">
        <v>1371</v>
      </c>
      <c r="G516" s="30">
        <v>2.8999999999999998E-3</v>
      </c>
      <c r="H516" s="30">
        <v>0</v>
      </c>
      <c r="I516" s="30">
        <v>6.7000000000000002E-3</v>
      </c>
      <c r="J516" s="30">
        <v>4.4000000000000003E-3</v>
      </c>
      <c r="K516" s="30">
        <v>4.1200000000000001E-2</v>
      </c>
      <c r="L516" s="30">
        <v>0.91339999999999999</v>
      </c>
      <c r="M516" s="30">
        <v>3.1399999999999997E-2</v>
      </c>
      <c r="N516" s="30">
        <v>0.43509999999999999</v>
      </c>
      <c r="O516" s="30">
        <v>0</v>
      </c>
      <c r="P516" s="30">
        <v>0.14710000000000001</v>
      </c>
      <c r="Q516" s="29">
        <v>62.08</v>
      </c>
      <c r="R516" s="25">
        <v>51374.84</v>
      </c>
      <c r="S516" s="30">
        <v>0.2787</v>
      </c>
      <c r="T516" s="30">
        <v>0.1721</v>
      </c>
      <c r="U516" s="30">
        <v>0.56559999999999999</v>
      </c>
      <c r="V516" s="26">
        <v>17.41</v>
      </c>
      <c r="W516" s="29">
        <v>11</v>
      </c>
      <c r="X516" s="25">
        <v>67857.91</v>
      </c>
      <c r="Y516" s="26">
        <v>121.38</v>
      </c>
      <c r="Z516" s="25">
        <v>146341.65</v>
      </c>
      <c r="AA516" s="30">
        <v>0.82199999999999995</v>
      </c>
      <c r="AB516" s="30">
        <v>0.14929999999999999</v>
      </c>
      <c r="AC516" s="30">
        <v>2.7400000000000001E-2</v>
      </c>
      <c r="AD516" s="30">
        <v>1.2999999999999999E-3</v>
      </c>
      <c r="AE516" s="30">
        <v>0.1784</v>
      </c>
      <c r="AF516" s="25">
        <v>146.34</v>
      </c>
      <c r="AG516" s="25">
        <v>4079.68</v>
      </c>
      <c r="AH516" s="25">
        <v>602.27</v>
      </c>
      <c r="AI516" s="25">
        <v>162850.97</v>
      </c>
      <c r="AJ516" s="28">
        <v>458</v>
      </c>
      <c r="AK516" s="33">
        <v>35035</v>
      </c>
      <c r="AL516" s="33">
        <v>47208</v>
      </c>
      <c r="AM516" s="26">
        <v>57.49</v>
      </c>
      <c r="AN516" s="26">
        <v>26.66</v>
      </c>
      <c r="AO516" s="26">
        <v>28.87</v>
      </c>
      <c r="AP516" s="26">
        <v>2.8</v>
      </c>
      <c r="AQ516" s="25">
        <v>1146.8499999999999</v>
      </c>
      <c r="AR516" s="27">
        <v>1.1267</v>
      </c>
      <c r="AS516" s="25">
        <v>1286.3</v>
      </c>
      <c r="AT516" s="25">
        <v>1904.74</v>
      </c>
      <c r="AU516" s="25">
        <v>5450.39</v>
      </c>
      <c r="AV516" s="25">
        <v>1111.8800000000001</v>
      </c>
      <c r="AW516" s="25">
        <v>172.93</v>
      </c>
      <c r="AX516" s="25">
        <v>9926.25</v>
      </c>
      <c r="AY516" s="25">
        <v>3688.04</v>
      </c>
      <c r="AZ516" s="30">
        <v>0.38840000000000002</v>
      </c>
      <c r="BA516" s="25">
        <v>5165.7700000000004</v>
      </c>
      <c r="BB516" s="30">
        <v>0.54400000000000004</v>
      </c>
      <c r="BC516" s="25">
        <v>641.30999999999995</v>
      </c>
      <c r="BD516" s="30">
        <v>6.7500000000000004E-2</v>
      </c>
      <c r="BE516" s="25">
        <v>9495.1200000000008</v>
      </c>
      <c r="BF516" s="25">
        <v>2784.55</v>
      </c>
      <c r="BG516" s="30">
        <v>0.70630000000000004</v>
      </c>
      <c r="BH516" s="30">
        <v>0.53959999999999997</v>
      </c>
      <c r="BI516" s="30">
        <v>0.17519999999999999</v>
      </c>
      <c r="BJ516" s="30">
        <v>0.22689999999999999</v>
      </c>
      <c r="BK516" s="30">
        <v>3.7100000000000001E-2</v>
      </c>
      <c r="BL516" s="30">
        <v>2.1100000000000001E-2</v>
      </c>
    </row>
    <row r="517" spans="1:64" ht="15" x14ac:dyDescent="0.25">
      <c r="A517" s="28" t="s">
        <v>780</v>
      </c>
      <c r="B517" s="28">
        <v>48652</v>
      </c>
      <c r="C517" s="28">
        <v>546</v>
      </c>
      <c r="D517" s="29">
        <v>4.8099999999999996</v>
      </c>
      <c r="E517" s="29">
        <v>2626.4</v>
      </c>
      <c r="F517" s="29">
        <v>2541</v>
      </c>
      <c r="G517" s="30">
        <v>8.0000000000000004E-4</v>
      </c>
      <c r="H517" s="30">
        <v>0</v>
      </c>
      <c r="I517" s="30">
        <v>4.1999999999999997E-3</v>
      </c>
      <c r="J517" s="30">
        <v>2E-3</v>
      </c>
      <c r="K517" s="30">
        <v>3.8999999999999998E-3</v>
      </c>
      <c r="L517" s="30">
        <v>0.9788</v>
      </c>
      <c r="M517" s="30">
        <v>1.03E-2</v>
      </c>
      <c r="N517" s="30">
        <v>0.56830000000000003</v>
      </c>
      <c r="O517" s="30">
        <v>0</v>
      </c>
      <c r="P517" s="30">
        <v>0.18640000000000001</v>
      </c>
      <c r="Q517" s="29">
        <v>134.87</v>
      </c>
      <c r="R517" s="25">
        <v>44186.16</v>
      </c>
      <c r="S517" s="30">
        <v>0.16500000000000001</v>
      </c>
      <c r="T517" s="30">
        <v>0.24</v>
      </c>
      <c r="U517" s="30">
        <v>0.59499999999999997</v>
      </c>
      <c r="V517" s="26">
        <v>14.33</v>
      </c>
      <c r="W517" s="29">
        <v>19</v>
      </c>
      <c r="X517" s="25">
        <v>56396.89</v>
      </c>
      <c r="Y517" s="26">
        <v>138.22999999999999</v>
      </c>
      <c r="Z517" s="25">
        <v>140450.62</v>
      </c>
      <c r="AA517" s="30">
        <v>0.58860000000000001</v>
      </c>
      <c r="AB517" s="30">
        <v>9.9400000000000002E-2</v>
      </c>
      <c r="AC517" s="30">
        <v>0.31080000000000002</v>
      </c>
      <c r="AD517" s="30">
        <v>1.1999999999999999E-3</v>
      </c>
      <c r="AE517" s="30">
        <v>0.41220000000000001</v>
      </c>
      <c r="AF517" s="25">
        <v>140.44999999999999</v>
      </c>
      <c r="AG517" s="25">
        <v>3683.36</v>
      </c>
      <c r="AH517" s="25">
        <v>405.55</v>
      </c>
      <c r="AI517" s="25">
        <v>112340.74</v>
      </c>
      <c r="AJ517" s="28">
        <v>244</v>
      </c>
      <c r="AK517" s="33">
        <v>27539</v>
      </c>
      <c r="AL517" s="33">
        <v>39126</v>
      </c>
      <c r="AM517" s="26">
        <v>35.4</v>
      </c>
      <c r="AN517" s="26">
        <v>20</v>
      </c>
      <c r="AO517" s="26">
        <v>34.29</v>
      </c>
      <c r="AP517" s="26">
        <v>3.9</v>
      </c>
      <c r="AQ517" s="25">
        <v>0</v>
      </c>
      <c r="AR517" s="27">
        <v>0.58689999999999998</v>
      </c>
      <c r="AS517" s="25">
        <v>593.71</v>
      </c>
      <c r="AT517" s="25">
        <v>74.03</v>
      </c>
      <c r="AU517" s="25">
        <v>0</v>
      </c>
      <c r="AV517" s="25">
        <v>868.42</v>
      </c>
      <c r="AW517" s="25">
        <v>85.21</v>
      </c>
      <c r="AX517" s="25">
        <v>1621.37</v>
      </c>
      <c r="AY517" s="25">
        <v>5997.65</v>
      </c>
      <c r="AZ517" s="30">
        <v>0.56399999999999995</v>
      </c>
      <c r="BA517" s="25">
        <v>3193.38</v>
      </c>
      <c r="BB517" s="30">
        <v>0.30030000000000001</v>
      </c>
      <c r="BC517" s="25">
        <v>1442.92</v>
      </c>
      <c r="BD517" s="30">
        <v>0.13569999999999999</v>
      </c>
      <c r="BE517" s="25">
        <v>10633.96</v>
      </c>
      <c r="BF517" s="25">
        <v>4605.59</v>
      </c>
      <c r="BG517" s="30">
        <v>1.7997000000000001</v>
      </c>
      <c r="BH517" s="30">
        <v>0.51359999999999995</v>
      </c>
      <c r="BI517" s="30">
        <v>0.28670000000000001</v>
      </c>
      <c r="BJ517" s="30">
        <v>0.13350000000000001</v>
      </c>
      <c r="BK517" s="30">
        <v>4.3700000000000003E-2</v>
      </c>
      <c r="BL517" s="30">
        <v>2.2599999999999999E-2</v>
      </c>
    </row>
    <row r="518" spans="1:64" ht="15" x14ac:dyDescent="0.25">
      <c r="A518" s="28" t="s">
        <v>781</v>
      </c>
      <c r="B518" s="28">
        <v>44867</v>
      </c>
      <c r="C518" s="28">
        <v>17</v>
      </c>
      <c r="D518" s="29">
        <v>311.17</v>
      </c>
      <c r="E518" s="29">
        <v>5289.88</v>
      </c>
      <c r="F518" s="29">
        <v>5197</v>
      </c>
      <c r="G518" s="30">
        <v>0.1179</v>
      </c>
      <c r="H518" s="30">
        <v>4.0000000000000002E-4</v>
      </c>
      <c r="I518" s="30">
        <v>7.6799999999999993E-2</v>
      </c>
      <c r="J518" s="30">
        <v>0</v>
      </c>
      <c r="K518" s="30">
        <v>3.2500000000000001E-2</v>
      </c>
      <c r="L518" s="30">
        <v>0.71640000000000004</v>
      </c>
      <c r="M518" s="30">
        <v>5.6000000000000001E-2</v>
      </c>
      <c r="N518" s="30">
        <v>0.15989999999999999</v>
      </c>
      <c r="O518" s="30">
        <v>3.6900000000000002E-2</v>
      </c>
      <c r="P518" s="30">
        <v>0.10100000000000001</v>
      </c>
      <c r="Q518" s="29">
        <v>279.22000000000003</v>
      </c>
      <c r="R518" s="25">
        <v>73470.789999999994</v>
      </c>
      <c r="S518" s="30">
        <v>0.1162</v>
      </c>
      <c r="T518" s="30">
        <v>0.1641</v>
      </c>
      <c r="U518" s="30">
        <v>0.71970000000000001</v>
      </c>
      <c r="V518" s="26">
        <v>17.29</v>
      </c>
      <c r="W518" s="29">
        <v>27.2</v>
      </c>
      <c r="X518" s="25">
        <v>94753.62</v>
      </c>
      <c r="Y518" s="26">
        <v>193.41</v>
      </c>
      <c r="Z518" s="25">
        <v>328880.71000000002</v>
      </c>
      <c r="AA518" s="30">
        <v>0.6139</v>
      </c>
      <c r="AB518" s="30">
        <v>0.36840000000000001</v>
      </c>
      <c r="AC518" s="30">
        <v>1.6500000000000001E-2</v>
      </c>
      <c r="AD518" s="30">
        <v>1.1000000000000001E-3</v>
      </c>
      <c r="AE518" s="30">
        <v>0.3861</v>
      </c>
      <c r="AF518" s="25">
        <v>328.88</v>
      </c>
      <c r="AG518" s="25">
        <v>11456.35</v>
      </c>
      <c r="AH518" s="25">
        <v>855.08</v>
      </c>
      <c r="AI518" s="25">
        <v>345127.47</v>
      </c>
      <c r="AJ518" s="28">
        <v>599</v>
      </c>
      <c r="AK518" s="33">
        <v>47867</v>
      </c>
      <c r="AL518" s="33">
        <v>93672</v>
      </c>
      <c r="AM518" s="26">
        <v>66.650000000000006</v>
      </c>
      <c r="AN518" s="26">
        <v>30.81</v>
      </c>
      <c r="AO518" s="26">
        <v>40.01</v>
      </c>
      <c r="AP518" s="26">
        <v>4.63</v>
      </c>
      <c r="AQ518" s="25">
        <v>0</v>
      </c>
      <c r="AR518" s="27">
        <v>0.56440000000000001</v>
      </c>
      <c r="AS518" s="25">
        <v>1692.1</v>
      </c>
      <c r="AT518" s="25">
        <v>2815.3</v>
      </c>
      <c r="AU518" s="25">
        <v>8120.89</v>
      </c>
      <c r="AV518" s="25">
        <v>1344.91</v>
      </c>
      <c r="AW518" s="25">
        <v>778.27</v>
      </c>
      <c r="AX518" s="25">
        <v>14751.48</v>
      </c>
      <c r="AY518" s="25">
        <v>3755.91</v>
      </c>
      <c r="AZ518" s="30">
        <v>0.25490000000000002</v>
      </c>
      <c r="BA518" s="25">
        <v>10420.34</v>
      </c>
      <c r="BB518" s="30">
        <v>0.70730000000000004</v>
      </c>
      <c r="BC518" s="25">
        <v>556.73</v>
      </c>
      <c r="BD518" s="30">
        <v>3.78E-2</v>
      </c>
      <c r="BE518" s="25">
        <v>14732.98</v>
      </c>
      <c r="BF518" s="25">
        <v>444.15</v>
      </c>
      <c r="BG518" s="30">
        <v>3.8899999999999997E-2</v>
      </c>
      <c r="BH518" s="30">
        <v>0.65200000000000002</v>
      </c>
      <c r="BI518" s="30">
        <v>0.20319999999999999</v>
      </c>
      <c r="BJ518" s="30">
        <v>8.0799999999999997E-2</v>
      </c>
      <c r="BK518" s="30">
        <v>3.04E-2</v>
      </c>
      <c r="BL518" s="30">
        <v>3.3599999999999998E-2</v>
      </c>
    </row>
    <row r="519" spans="1:64" ht="15" x14ac:dyDescent="0.25">
      <c r="A519" s="28" t="s">
        <v>782</v>
      </c>
      <c r="B519" s="28">
        <v>44875</v>
      </c>
      <c r="C519" s="28">
        <v>29</v>
      </c>
      <c r="D519" s="29">
        <v>263.88</v>
      </c>
      <c r="E519" s="29">
        <v>7652.51</v>
      </c>
      <c r="F519" s="29">
        <v>7312</v>
      </c>
      <c r="G519" s="30">
        <v>4.1099999999999998E-2</v>
      </c>
      <c r="H519" s="30">
        <v>0</v>
      </c>
      <c r="I519" s="30">
        <v>4.7100000000000003E-2</v>
      </c>
      <c r="J519" s="30">
        <v>5.0000000000000001E-4</v>
      </c>
      <c r="K519" s="30">
        <v>2.3400000000000001E-2</v>
      </c>
      <c r="L519" s="30">
        <v>0.85550000000000004</v>
      </c>
      <c r="M519" s="30">
        <v>3.2399999999999998E-2</v>
      </c>
      <c r="N519" s="30">
        <v>0.1797</v>
      </c>
      <c r="O519" s="30">
        <v>1.6E-2</v>
      </c>
      <c r="P519" s="30">
        <v>0.1258</v>
      </c>
      <c r="Q519" s="29">
        <v>336.46</v>
      </c>
      <c r="R519" s="25">
        <v>62698.02</v>
      </c>
      <c r="S519" s="30">
        <v>0.29260000000000003</v>
      </c>
      <c r="T519" s="30">
        <v>0.1124</v>
      </c>
      <c r="U519" s="30">
        <v>0.59499999999999997</v>
      </c>
      <c r="V519" s="26">
        <v>18.07</v>
      </c>
      <c r="W519" s="29">
        <v>49.16</v>
      </c>
      <c r="X519" s="25">
        <v>88709.39</v>
      </c>
      <c r="Y519" s="26">
        <v>155.66999999999999</v>
      </c>
      <c r="Z519" s="25">
        <v>189874.81</v>
      </c>
      <c r="AA519" s="30">
        <v>0.76939999999999997</v>
      </c>
      <c r="AB519" s="30">
        <v>0.218</v>
      </c>
      <c r="AC519" s="30">
        <v>1.2E-2</v>
      </c>
      <c r="AD519" s="30">
        <v>6.9999999999999999E-4</v>
      </c>
      <c r="AE519" s="30">
        <v>0.2306</v>
      </c>
      <c r="AF519" s="25">
        <v>189.87</v>
      </c>
      <c r="AG519" s="25">
        <v>7242.27</v>
      </c>
      <c r="AH519" s="25">
        <v>942.35</v>
      </c>
      <c r="AI519" s="25">
        <v>222065.9</v>
      </c>
      <c r="AJ519" s="28">
        <v>548</v>
      </c>
      <c r="AK519" s="33">
        <v>41438</v>
      </c>
      <c r="AL519" s="33">
        <v>73113</v>
      </c>
      <c r="AM519" s="26">
        <v>72.2</v>
      </c>
      <c r="AN519" s="26">
        <v>37.119999999999997</v>
      </c>
      <c r="AO519" s="26">
        <v>39.79</v>
      </c>
      <c r="AP519" s="26">
        <v>5</v>
      </c>
      <c r="AQ519" s="25">
        <v>0</v>
      </c>
      <c r="AR519" s="27">
        <v>0.68940000000000001</v>
      </c>
      <c r="AS519" s="25">
        <v>1401.8</v>
      </c>
      <c r="AT519" s="25">
        <v>2218.5300000000002</v>
      </c>
      <c r="AU519" s="25">
        <v>6264.3</v>
      </c>
      <c r="AV519" s="25">
        <v>1301.5899999999999</v>
      </c>
      <c r="AW519" s="25">
        <v>388.06</v>
      </c>
      <c r="AX519" s="25">
        <v>11574.28</v>
      </c>
      <c r="AY519" s="25">
        <v>3107.79</v>
      </c>
      <c r="AZ519" s="30">
        <v>0.29320000000000002</v>
      </c>
      <c r="BA519" s="25">
        <v>6886.63</v>
      </c>
      <c r="BB519" s="30">
        <v>0.64970000000000006</v>
      </c>
      <c r="BC519" s="25">
        <v>605.99</v>
      </c>
      <c r="BD519" s="30">
        <v>5.7200000000000001E-2</v>
      </c>
      <c r="BE519" s="25">
        <v>10600.41</v>
      </c>
      <c r="BF519" s="25">
        <v>1500.82</v>
      </c>
      <c r="BG519" s="30">
        <v>0.18340000000000001</v>
      </c>
      <c r="BH519" s="30">
        <v>0.6119</v>
      </c>
      <c r="BI519" s="30">
        <v>0.25750000000000001</v>
      </c>
      <c r="BJ519" s="30">
        <v>8.7999999999999995E-2</v>
      </c>
      <c r="BK519" s="30">
        <v>1.9400000000000001E-2</v>
      </c>
      <c r="BL519" s="30">
        <v>2.3199999999999998E-2</v>
      </c>
    </row>
    <row r="520" spans="1:64" ht="15" x14ac:dyDescent="0.25">
      <c r="A520" s="28" t="s">
        <v>783</v>
      </c>
      <c r="B520" s="28">
        <v>47969</v>
      </c>
      <c r="C520" s="28">
        <v>150</v>
      </c>
      <c r="D520" s="29">
        <v>5.24</v>
      </c>
      <c r="E520" s="29">
        <v>786.27</v>
      </c>
      <c r="F520" s="29">
        <v>799</v>
      </c>
      <c r="G520" s="30">
        <v>1.1999999999999999E-3</v>
      </c>
      <c r="H520" s="30">
        <v>0</v>
      </c>
      <c r="I520" s="30">
        <v>0</v>
      </c>
      <c r="J520" s="30">
        <v>0</v>
      </c>
      <c r="K520" s="30">
        <v>0</v>
      </c>
      <c r="L520" s="30">
        <v>0.99690000000000001</v>
      </c>
      <c r="M520" s="30">
        <v>1.9E-3</v>
      </c>
      <c r="N520" s="30">
        <v>0.61199999999999999</v>
      </c>
      <c r="O520" s="30">
        <v>0</v>
      </c>
      <c r="P520" s="30">
        <v>0.1807</v>
      </c>
      <c r="Q520" s="29">
        <v>42.49</v>
      </c>
      <c r="R520" s="25">
        <v>51428.95</v>
      </c>
      <c r="S520" s="30">
        <v>0.18870000000000001</v>
      </c>
      <c r="T520" s="30">
        <v>0.18870000000000001</v>
      </c>
      <c r="U520" s="30">
        <v>0.62260000000000004</v>
      </c>
      <c r="V520" s="26">
        <v>15.56</v>
      </c>
      <c r="W520" s="29">
        <v>8</v>
      </c>
      <c r="X520" s="25">
        <v>57787.63</v>
      </c>
      <c r="Y520" s="26">
        <v>93.89</v>
      </c>
      <c r="Z520" s="25">
        <v>68234.25</v>
      </c>
      <c r="AA520" s="30">
        <v>0.85840000000000005</v>
      </c>
      <c r="AB520" s="30">
        <v>2.0500000000000001E-2</v>
      </c>
      <c r="AC520" s="30">
        <v>0.1196</v>
      </c>
      <c r="AD520" s="30">
        <v>1.4E-3</v>
      </c>
      <c r="AE520" s="30">
        <v>0.1416</v>
      </c>
      <c r="AF520" s="25">
        <v>68.23</v>
      </c>
      <c r="AG520" s="25">
        <v>1527.91</v>
      </c>
      <c r="AH520" s="25">
        <v>216.48</v>
      </c>
      <c r="AI520" s="25">
        <v>54122.55</v>
      </c>
      <c r="AJ520" s="28">
        <v>14</v>
      </c>
      <c r="AK520" s="33">
        <v>27562</v>
      </c>
      <c r="AL520" s="33">
        <v>38436</v>
      </c>
      <c r="AM520" s="26">
        <v>24.9</v>
      </c>
      <c r="AN520" s="26">
        <v>22</v>
      </c>
      <c r="AO520" s="26">
        <v>24</v>
      </c>
      <c r="AP520" s="26">
        <v>4.9000000000000004</v>
      </c>
      <c r="AQ520" s="25">
        <v>0</v>
      </c>
      <c r="AR520" s="27">
        <v>0.61629999999999996</v>
      </c>
      <c r="AS520" s="25">
        <v>1345.59</v>
      </c>
      <c r="AT520" s="25">
        <v>2786.4</v>
      </c>
      <c r="AU520" s="25">
        <v>5980.15</v>
      </c>
      <c r="AV520" s="25">
        <v>968.28</v>
      </c>
      <c r="AW520" s="25">
        <v>56.34</v>
      </c>
      <c r="AX520" s="25">
        <v>11136.75</v>
      </c>
      <c r="AY520" s="25">
        <v>7077.62</v>
      </c>
      <c r="AZ520" s="30">
        <v>0.68530000000000002</v>
      </c>
      <c r="BA520" s="25">
        <v>1955.59</v>
      </c>
      <c r="BB520" s="30">
        <v>0.18940000000000001</v>
      </c>
      <c r="BC520" s="25">
        <v>1294.56</v>
      </c>
      <c r="BD520" s="30">
        <v>0.12529999999999999</v>
      </c>
      <c r="BE520" s="25">
        <v>10327.780000000001</v>
      </c>
      <c r="BF520" s="25">
        <v>7865.46</v>
      </c>
      <c r="BG520" s="30">
        <v>4.0728</v>
      </c>
      <c r="BH520" s="30">
        <v>0.54520000000000002</v>
      </c>
      <c r="BI520" s="30">
        <v>0.26590000000000003</v>
      </c>
      <c r="BJ520" s="30">
        <v>0.12839999999999999</v>
      </c>
      <c r="BK520" s="30">
        <v>4.4600000000000001E-2</v>
      </c>
      <c r="BL520" s="30">
        <v>1.5900000000000001E-2</v>
      </c>
    </row>
    <row r="521" spans="1:64" ht="15" x14ac:dyDescent="0.25">
      <c r="A521" s="28" t="s">
        <v>784</v>
      </c>
      <c r="B521" s="28">
        <v>46151</v>
      </c>
      <c r="C521" s="28">
        <v>138</v>
      </c>
      <c r="D521" s="29">
        <v>22.29</v>
      </c>
      <c r="E521" s="29">
        <v>3075.81</v>
      </c>
      <c r="F521" s="29">
        <v>3075</v>
      </c>
      <c r="G521" s="30">
        <v>2.1399999999999999E-2</v>
      </c>
      <c r="H521" s="30">
        <v>1E-3</v>
      </c>
      <c r="I521" s="30">
        <v>1.6199999999999999E-2</v>
      </c>
      <c r="J521" s="30">
        <v>1.2999999999999999E-3</v>
      </c>
      <c r="K521" s="30">
        <v>1.6799999999999999E-2</v>
      </c>
      <c r="L521" s="30">
        <v>0.91620000000000001</v>
      </c>
      <c r="M521" s="30">
        <v>2.7099999999999999E-2</v>
      </c>
      <c r="N521" s="30">
        <v>0.33169999999999999</v>
      </c>
      <c r="O521" s="30">
        <v>2.5700000000000001E-2</v>
      </c>
      <c r="P521" s="30">
        <v>9.2299999999999993E-2</v>
      </c>
      <c r="Q521" s="29">
        <v>136.5</v>
      </c>
      <c r="R521" s="25">
        <v>55862.82</v>
      </c>
      <c r="S521" s="30">
        <v>0.24210000000000001</v>
      </c>
      <c r="T521" s="30">
        <v>0.21579999999999999</v>
      </c>
      <c r="U521" s="30">
        <v>0.54210000000000003</v>
      </c>
      <c r="V521" s="26">
        <v>17.55</v>
      </c>
      <c r="W521" s="29">
        <v>24</v>
      </c>
      <c r="X521" s="25">
        <v>72722</v>
      </c>
      <c r="Y521" s="26">
        <v>122.19</v>
      </c>
      <c r="Z521" s="25">
        <v>221646.56</v>
      </c>
      <c r="AA521" s="30">
        <v>0.74319999999999997</v>
      </c>
      <c r="AB521" s="30">
        <v>0.1961</v>
      </c>
      <c r="AC521" s="30">
        <v>5.9700000000000003E-2</v>
      </c>
      <c r="AD521" s="30">
        <v>1E-3</v>
      </c>
      <c r="AE521" s="30">
        <v>0.2571</v>
      </c>
      <c r="AF521" s="25">
        <v>221.65</v>
      </c>
      <c r="AG521" s="25">
        <v>5500.29</v>
      </c>
      <c r="AH521" s="25">
        <v>666.46</v>
      </c>
      <c r="AI521" s="25">
        <v>227156.26</v>
      </c>
      <c r="AJ521" s="28">
        <v>557</v>
      </c>
      <c r="AK521" s="33">
        <v>33760</v>
      </c>
      <c r="AL521" s="33">
        <v>50952</v>
      </c>
      <c r="AM521" s="26">
        <v>50.23</v>
      </c>
      <c r="AN521" s="26">
        <v>22.83</v>
      </c>
      <c r="AO521" s="26">
        <v>24.46</v>
      </c>
      <c r="AP521" s="26">
        <v>2.19</v>
      </c>
      <c r="AQ521" s="25">
        <v>1600.33</v>
      </c>
      <c r="AR521" s="27">
        <v>1.1758</v>
      </c>
      <c r="AS521" s="25">
        <v>1215.67</v>
      </c>
      <c r="AT521" s="25">
        <v>2038.87</v>
      </c>
      <c r="AU521" s="25">
        <v>5504.98</v>
      </c>
      <c r="AV521" s="25">
        <v>1231.74</v>
      </c>
      <c r="AW521" s="25">
        <v>273.91000000000003</v>
      </c>
      <c r="AX521" s="25">
        <v>10265.16</v>
      </c>
      <c r="AY521" s="25">
        <v>3337.83</v>
      </c>
      <c r="AZ521" s="30">
        <v>0.31759999999999999</v>
      </c>
      <c r="BA521" s="25">
        <v>6506.86</v>
      </c>
      <c r="BB521" s="30">
        <v>0.61909999999999998</v>
      </c>
      <c r="BC521" s="25">
        <v>666.13</v>
      </c>
      <c r="BD521" s="30">
        <v>6.3399999999999998E-2</v>
      </c>
      <c r="BE521" s="25">
        <v>10510.82</v>
      </c>
      <c r="BF521" s="25">
        <v>2942.95</v>
      </c>
      <c r="BG521" s="30">
        <v>0.54500000000000004</v>
      </c>
      <c r="BH521" s="30">
        <v>0.59160000000000001</v>
      </c>
      <c r="BI521" s="30">
        <v>0.189</v>
      </c>
      <c r="BJ521" s="30">
        <v>0.1651</v>
      </c>
      <c r="BK521" s="30">
        <v>2.4899999999999999E-2</v>
      </c>
      <c r="BL521" s="30">
        <v>2.9399999999999999E-2</v>
      </c>
    </row>
    <row r="522" spans="1:64" ht="15" x14ac:dyDescent="0.25">
      <c r="A522" s="28" t="s">
        <v>785</v>
      </c>
      <c r="B522" s="28">
        <v>44883</v>
      </c>
      <c r="C522" s="28">
        <v>14</v>
      </c>
      <c r="D522" s="29">
        <v>195.47</v>
      </c>
      <c r="E522" s="29">
        <v>2736.61</v>
      </c>
      <c r="F522" s="29">
        <v>2581</v>
      </c>
      <c r="G522" s="30">
        <v>1.2E-2</v>
      </c>
      <c r="H522" s="30">
        <v>4.0000000000000002E-4</v>
      </c>
      <c r="I522" s="30">
        <v>2.3099999999999999E-2</v>
      </c>
      <c r="J522" s="30">
        <v>1.9E-3</v>
      </c>
      <c r="K522" s="30">
        <v>2.0199999999999999E-2</v>
      </c>
      <c r="L522" s="30">
        <v>0.89459999999999995</v>
      </c>
      <c r="M522" s="30">
        <v>4.7800000000000002E-2</v>
      </c>
      <c r="N522" s="30">
        <v>0.21659999999999999</v>
      </c>
      <c r="O522" s="30">
        <v>1.1599999999999999E-2</v>
      </c>
      <c r="P522" s="30">
        <v>0.1202</v>
      </c>
      <c r="Q522" s="29">
        <v>130.25</v>
      </c>
      <c r="R522" s="25">
        <v>62672.91</v>
      </c>
      <c r="S522" s="30">
        <v>0.32579999999999998</v>
      </c>
      <c r="T522" s="30">
        <v>0.20219999999999999</v>
      </c>
      <c r="U522" s="30">
        <v>0.47189999999999999</v>
      </c>
      <c r="V522" s="26">
        <v>16.829999999999998</v>
      </c>
      <c r="W522" s="29">
        <v>18.059999999999999</v>
      </c>
      <c r="X522" s="25">
        <v>77339.37</v>
      </c>
      <c r="Y522" s="26">
        <v>151.53</v>
      </c>
      <c r="Z522" s="25">
        <v>153730.37</v>
      </c>
      <c r="AA522" s="30">
        <v>0.80330000000000001</v>
      </c>
      <c r="AB522" s="30">
        <v>0.18579999999999999</v>
      </c>
      <c r="AC522" s="30">
        <v>1.01E-2</v>
      </c>
      <c r="AD522" s="30">
        <v>8.9999999999999998E-4</v>
      </c>
      <c r="AE522" s="30">
        <v>0.19670000000000001</v>
      </c>
      <c r="AF522" s="25">
        <v>153.72999999999999</v>
      </c>
      <c r="AG522" s="25">
        <v>5903.45</v>
      </c>
      <c r="AH522" s="25">
        <v>849.71</v>
      </c>
      <c r="AI522" s="25">
        <v>163064.65</v>
      </c>
      <c r="AJ522" s="28">
        <v>460</v>
      </c>
      <c r="AK522" s="33">
        <v>34851</v>
      </c>
      <c r="AL522" s="33">
        <v>51003</v>
      </c>
      <c r="AM522" s="26">
        <v>65.510000000000005</v>
      </c>
      <c r="AN522" s="26">
        <v>36.909999999999997</v>
      </c>
      <c r="AO522" s="26">
        <v>43.25</v>
      </c>
      <c r="AP522" s="26">
        <v>5.4</v>
      </c>
      <c r="AQ522" s="25">
        <v>0</v>
      </c>
      <c r="AR522" s="27">
        <v>1.0169999999999999</v>
      </c>
      <c r="AS522" s="25">
        <v>1134.53</v>
      </c>
      <c r="AT522" s="25">
        <v>1682.56</v>
      </c>
      <c r="AU522" s="25">
        <v>5855.34</v>
      </c>
      <c r="AV522" s="25">
        <v>1106.02</v>
      </c>
      <c r="AW522" s="25">
        <v>54.27</v>
      </c>
      <c r="AX522" s="25">
        <v>9832.7199999999993</v>
      </c>
      <c r="AY522" s="25">
        <v>4060.37</v>
      </c>
      <c r="AZ522" s="30">
        <v>0.3987</v>
      </c>
      <c r="BA522" s="25">
        <v>5640.31</v>
      </c>
      <c r="BB522" s="30">
        <v>0.55389999999999995</v>
      </c>
      <c r="BC522" s="25">
        <v>482.21</v>
      </c>
      <c r="BD522" s="30">
        <v>4.7399999999999998E-2</v>
      </c>
      <c r="BE522" s="25">
        <v>10182.89</v>
      </c>
      <c r="BF522" s="25">
        <v>2289.65</v>
      </c>
      <c r="BG522" s="30">
        <v>0.50980000000000003</v>
      </c>
      <c r="BH522" s="30">
        <v>0.59419999999999995</v>
      </c>
      <c r="BI522" s="30">
        <v>0.2059</v>
      </c>
      <c r="BJ522" s="30">
        <v>0.16650000000000001</v>
      </c>
      <c r="BK522" s="30">
        <v>1.4800000000000001E-2</v>
      </c>
      <c r="BL522" s="30">
        <v>1.8700000000000001E-2</v>
      </c>
    </row>
    <row r="523" spans="1:64" ht="15" x14ac:dyDescent="0.25">
      <c r="A523" s="28" t="s">
        <v>786</v>
      </c>
      <c r="B523" s="28">
        <v>49098</v>
      </c>
      <c r="C523" s="28">
        <v>152</v>
      </c>
      <c r="D523" s="29">
        <v>24.31</v>
      </c>
      <c r="E523" s="29">
        <v>3694.57</v>
      </c>
      <c r="F523" s="29">
        <v>3576</v>
      </c>
      <c r="G523" s="30">
        <v>3.8999999999999998E-3</v>
      </c>
      <c r="H523" s="30">
        <v>0</v>
      </c>
      <c r="I523" s="30">
        <v>8.6E-3</v>
      </c>
      <c r="J523" s="30">
        <v>2E-3</v>
      </c>
      <c r="K523" s="30">
        <v>8.0999999999999996E-3</v>
      </c>
      <c r="L523" s="30">
        <v>0.96030000000000004</v>
      </c>
      <c r="M523" s="30">
        <v>1.7100000000000001E-2</v>
      </c>
      <c r="N523" s="30">
        <v>0.28299999999999997</v>
      </c>
      <c r="O523" s="30">
        <v>0</v>
      </c>
      <c r="P523" s="30">
        <v>0.1008</v>
      </c>
      <c r="Q523" s="29">
        <v>150</v>
      </c>
      <c r="R523" s="25">
        <v>60246.99</v>
      </c>
      <c r="S523" s="30">
        <v>0.18529999999999999</v>
      </c>
      <c r="T523" s="30">
        <v>0.2069</v>
      </c>
      <c r="U523" s="30">
        <v>0.60780000000000001</v>
      </c>
      <c r="V523" s="26">
        <v>18.89</v>
      </c>
      <c r="W523" s="29">
        <v>20.5</v>
      </c>
      <c r="X523" s="25">
        <v>82193.37</v>
      </c>
      <c r="Y523" s="26">
        <v>176.53</v>
      </c>
      <c r="Z523" s="25">
        <v>118535.94</v>
      </c>
      <c r="AA523" s="30">
        <v>0.76090000000000002</v>
      </c>
      <c r="AB523" s="30">
        <v>0.1227</v>
      </c>
      <c r="AC523" s="30">
        <v>0.11559999999999999</v>
      </c>
      <c r="AD523" s="30">
        <v>8.0000000000000004E-4</v>
      </c>
      <c r="AE523" s="30">
        <v>0.27729999999999999</v>
      </c>
      <c r="AF523" s="25">
        <v>118.54</v>
      </c>
      <c r="AG523" s="25">
        <v>2647.71</v>
      </c>
      <c r="AH523" s="25">
        <v>359.55</v>
      </c>
      <c r="AI523" s="25">
        <v>109680.79</v>
      </c>
      <c r="AJ523" s="28">
        <v>232</v>
      </c>
      <c r="AK523" s="33">
        <v>37502</v>
      </c>
      <c r="AL523" s="33">
        <v>49437</v>
      </c>
      <c r="AM523" s="26">
        <v>24.7</v>
      </c>
      <c r="AN523" s="26">
        <v>22</v>
      </c>
      <c r="AO523" s="26">
        <v>22.15</v>
      </c>
      <c r="AP523" s="26">
        <v>1.4</v>
      </c>
      <c r="AQ523" s="25">
        <v>748.73</v>
      </c>
      <c r="AR523" s="27">
        <v>0.86509999999999998</v>
      </c>
      <c r="AS523" s="25">
        <v>1303.31</v>
      </c>
      <c r="AT523" s="25">
        <v>2026.98</v>
      </c>
      <c r="AU523" s="25">
        <v>5323.3</v>
      </c>
      <c r="AV523" s="25">
        <v>739.44</v>
      </c>
      <c r="AW523" s="25">
        <v>215.02</v>
      </c>
      <c r="AX523" s="25">
        <v>9608.0499999999993</v>
      </c>
      <c r="AY523" s="25">
        <v>4376.5</v>
      </c>
      <c r="AZ523" s="30">
        <v>0.54149999999999998</v>
      </c>
      <c r="BA523" s="25">
        <v>3124.48</v>
      </c>
      <c r="BB523" s="30">
        <v>0.3866</v>
      </c>
      <c r="BC523" s="25">
        <v>580.74</v>
      </c>
      <c r="BD523" s="30">
        <v>7.1900000000000006E-2</v>
      </c>
      <c r="BE523" s="25">
        <v>8081.72</v>
      </c>
      <c r="BF523" s="25">
        <v>4054.82</v>
      </c>
      <c r="BG523" s="30">
        <v>1.3313999999999999</v>
      </c>
      <c r="BH523" s="30">
        <v>0.62390000000000001</v>
      </c>
      <c r="BI523" s="30">
        <v>0.20280000000000001</v>
      </c>
      <c r="BJ523" s="30">
        <v>0.10290000000000001</v>
      </c>
      <c r="BK523" s="30">
        <v>3.3700000000000001E-2</v>
      </c>
      <c r="BL523" s="30">
        <v>3.6799999999999999E-2</v>
      </c>
    </row>
    <row r="524" spans="1:64" ht="15" x14ac:dyDescent="0.25">
      <c r="A524" s="28" t="s">
        <v>787</v>
      </c>
      <c r="B524" s="28">
        <v>46243</v>
      </c>
      <c r="C524" s="28">
        <v>43</v>
      </c>
      <c r="D524" s="29">
        <v>74.650000000000006</v>
      </c>
      <c r="E524" s="29">
        <v>3209.77</v>
      </c>
      <c r="F524" s="29">
        <v>3191</v>
      </c>
      <c r="G524" s="30">
        <v>5.5999999999999999E-3</v>
      </c>
      <c r="H524" s="30">
        <v>8.9999999999999998E-4</v>
      </c>
      <c r="I524" s="30">
        <v>7.7000000000000002E-3</v>
      </c>
      <c r="J524" s="30">
        <v>1.2999999999999999E-3</v>
      </c>
      <c r="K524" s="30">
        <v>8.4000000000000005E-2</v>
      </c>
      <c r="L524" s="30">
        <v>0.86890000000000001</v>
      </c>
      <c r="M524" s="30">
        <v>3.1600000000000003E-2</v>
      </c>
      <c r="N524" s="30">
        <v>0.48349999999999999</v>
      </c>
      <c r="O524" s="30">
        <v>3.73E-2</v>
      </c>
      <c r="P524" s="30">
        <v>0.13780000000000001</v>
      </c>
      <c r="Q524" s="29">
        <v>139</v>
      </c>
      <c r="R524" s="25">
        <v>57295.57</v>
      </c>
      <c r="S524" s="30">
        <v>0.15379999999999999</v>
      </c>
      <c r="T524" s="30">
        <v>0.1641</v>
      </c>
      <c r="U524" s="30">
        <v>0.68210000000000004</v>
      </c>
      <c r="V524" s="26">
        <v>20.010000000000002</v>
      </c>
      <c r="W524" s="29">
        <v>20</v>
      </c>
      <c r="X524" s="25">
        <v>84577.85</v>
      </c>
      <c r="Y524" s="26">
        <v>157.68</v>
      </c>
      <c r="Z524" s="25">
        <v>87047.85</v>
      </c>
      <c r="AA524" s="30">
        <v>0.84289999999999998</v>
      </c>
      <c r="AB524" s="30">
        <v>0.1227</v>
      </c>
      <c r="AC524" s="30">
        <v>3.3500000000000002E-2</v>
      </c>
      <c r="AD524" s="30">
        <v>8.9999999999999998E-4</v>
      </c>
      <c r="AE524" s="30">
        <v>0.15709999999999999</v>
      </c>
      <c r="AF524" s="25">
        <v>87.05</v>
      </c>
      <c r="AG524" s="25">
        <v>2895.31</v>
      </c>
      <c r="AH524" s="25">
        <v>470.18</v>
      </c>
      <c r="AI524" s="25">
        <v>89463.8</v>
      </c>
      <c r="AJ524" s="28">
        <v>117</v>
      </c>
      <c r="AK524" s="33">
        <v>28837</v>
      </c>
      <c r="AL524" s="33">
        <v>41535</v>
      </c>
      <c r="AM524" s="26">
        <v>39.67</v>
      </c>
      <c r="AN524" s="26">
        <v>32.99</v>
      </c>
      <c r="AO524" s="26">
        <v>33.36</v>
      </c>
      <c r="AP524" s="26">
        <v>5.8</v>
      </c>
      <c r="AQ524" s="25">
        <v>0</v>
      </c>
      <c r="AR524" s="27">
        <v>0.9385</v>
      </c>
      <c r="AS524" s="25">
        <v>1168.92</v>
      </c>
      <c r="AT524" s="25">
        <v>1919.1</v>
      </c>
      <c r="AU524" s="25">
        <v>5168.26</v>
      </c>
      <c r="AV524" s="25">
        <v>1065.79</v>
      </c>
      <c r="AW524" s="25">
        <v>93.42</v>
      </c>
      <c r="AX524" s="25">
        <v>9415.49</v>
      </c>
      <c r="AY524" s="25">
        <v>5034.7700000000004</v>
      </c>
      <c r="AZ524" s="30">
        <v>0.56630000000000003</v>
      </c>
      <c r="BA524" s="25">
        <v>2852.96</v>
      </c>
      <c r="BB524" s="30">
        <v>0.32090000000000002</v>
      </c>
      <c r="BC524" s="25">
        <v>1002.89</v>
      </c>
      <c r="BD524" s="30">
        <v>0.1128</v>
      </c>
      <c r="BE524" s="25">
        <v>8890.61</v>
      </c>
      <c r="BF524" s="25">
        <v>4973.2700000000004</v>
      </c>
      <c r="BG524" s="30">
        <v>1.8861000000000001</v>
      </c>
      <c r="BH524" s="30">
        <v>0.60129999999999995</v>
      </c>
      <c r="BI524" s="30">
        <v>0.21690000000000001</v>
      </c>
      <c r="BJ524" s="30">
        <v>0.1331</v>
      </c>
      <c r="BK524" s="30">
        <v>3.4599999999999999E-2</v>
      </c>
      <c r="BL524" s="30">
        <v>1.4200000000000001E-2</v>
      </c>
    </row>
    <row r="525" spans="1:64" ht="15" x14ac:dyDescent="0.25">
      <c r="A525" s="28" t="s">
        <v>788</v>
      </c>
      <c r="B525" s="28">
        <v>47399</v>
      </c>
      <c r="C525" s="28">
        <v>24</v>
      </c>
      <c r="D525" s="29">
        <v>80.430000000000007</v>
      </c>
      <c r="E525" s="29">
        <v>1930.41</v>
      </c>
      <c r="F525" s="29">
        <v>1833</v>
      </c>
      <c r="G525" s="30">
        <v>3.8E-3</v>
      </c>
      <c r="H525" s="30">
        <v>0</v>
      </c>
      <c r="I525" s="30">
        <v>7.1999999999999998E-3</v>
      </c>
      <c r="J525" s="30">
        <v>5.0000000000000001E-4</v>
      </c>
      <c r="K525" s="30">
        <v>1.7000000000000001E-2</v>
      </c>
      <c r="L525" s="30">
        <v>0.94059999999999999</v>
      </c>
      <c r="M525" s="30">
        <v>3.09E-2</v>
      </c>
      <c r="N525" s="30">
        <v>0.35809999999999997</v>
      </c>
      <c r="O525" s="30">
        <v>0</v>
      </c>
      <c r="P525" s="30">
        <v>0.15359999999999999</v>
      </c>
      <c r="Q525" s="29">
        <v>77.430000000000007</v>
      </c>
      <c r="R525" s="25">
        <v>63348.98</v>
      </c>
      <c r="S525" s="30">
        <v>0.2419</v>
      </c>
      <c r="T525" s="30">
        <v>0.1694</v>
      </c>
      <c r="U525" s="30">
        <v>0.5887</v>
      </c>
      <c r="V525" s="26">
        <v>19.91</v>
      </c>
      <c r="W525" s="29">
        <v>9.6999999999999993</v>
      </c>
      <c r="X525" s="25">
        <v>98582.29</v>
      </c>
      <c r="Y525" s="26">
        <v>191.1</v>
      </c>
      <c r="Z525" s="25">
        <v>204304.9</v>
      </c>
      <c r="AA525" s="30">
        <v>0.755</v>
      </c>
      <c r="AB525" s="30">
        <v>9.1800000000000007E-2</v>
      </c>
      <c r="AC525" s="30">
        <v>0.15140000000000001</v>
      </c>
      <c r="AD525" s="30">
        <v>1.8E-3</v>
      </c>
      <c r="AE525" s="30">
        <v>0.24529999999999999</v>
      </c>
      <c r="AF525" s="25">
        <v>204.3</v>
      </c>
      <c r="AG525" s="25">
        <v>6697.57</v>
      </c>
      <c r="AH525" s="25">
        <v>644.16</v>
      </c>
      <c r="AI525" s="25">
        <v>235441.25</v>
      </c>
      <c r="AJ525" s="28">
        <v>571</v>
      </c>
      <c r="AK525" s="33">
        <v>41594</v>
      </c>
      <c r="AL525" s="33">
        <v>65240</v>
      </c>
      <c r="AM525" s="26">
        <v>47.6</v>
      </c>
      <c r="AN525" s="26">
        <v>29.26</v>
      </c>
      <c r="AO525" s="26">
        <v>37.01</v>
      </c>
      <c r="AP525" s="26">
        <v>3.4</v>
      </c>
      <c r="AQ525" s="25">
        <v>0</v>
      </c>
      <c r="AR525" s="27">
        <v>0.56879999999999997</v>
      </c>
      <c r="AS525" s="25">
        <v>1456.11</v>
      </c>
      <c r="AT525" s="25">
        <v>2221.79</v>
      </c>
      <c r="AU525" s="25">
        <v>6233.56</v>
      </c>
      <c r="AV525" s="25">
        <v>1391.38</v>
      </c>
      <c r="AW525" s="25">
        <v>469.7</v>
      </c>
      <c r="AX525" s="25">
        <v>11772.53</v>
      </c>
      <c r="AY525" s="25">
        <v>3723.02</v>
      </c>
      <c r="AZ525" s="30">
        <v>0.31440000000000001</v>
      </c>
      <c r="BA525" s="25">
        <v>7322.03</v>
      </c>
      <c r="BB525" s="30">
        <v>0.61829999999999996</v>
      </c>
      <c r="BC525" s="25">
        <v>797.31</v>
      </c>
      <c r="BD525" s="30">
        <v>6.7299999999999999E-2</v>
      </c>
      <c r="BE525" s="25">
        <v>11842.37</v>
      </c>
      <c r="BF525" s="25">
        <v>1831.05</v>
      </c>
      <c r="BG525" s="30">
        <v>0.2205</v>
      </c>
      <c r="BH525" s="30">
        <v>0.56069999999999998</v>
      </c>
      <c r="BI525" s="30">
        <v>0.1963</v>
      </c>
      <c r="BJ525" s="30">
        <v>0.1714</v>
      </c>
      <c r="BK525" s="30">
        <v>2.3400000000000001E-2</v>
      </c>
      <c r="BL525" s="30">
        <v>4.82E-2</v>
      </c>
    </row>
    <row r="526" spans="1:64" ht="15" x14ac:dyDescent="0.25">
      <c r="A526" s="28" t="s">
        <v>789</v>
      </c>
      <c r="B526" s="28">
        <v>44891</v>
      </c>
      <c r="C526" s="28">
        <v>41</v>
      </c>
      <c r="D526" s="29">
        <v>71.45</v>
      </c>
      <c r="E526" s="29">
        <v>2929.51</v>
      </c>
      <c r="F526" s="29">
        <v>2815</v>
      </c>
      <c r="G526" s="30">
        <v>6.1000000000000004E-3</v>
      </c>
      <c r="H526" s="30">
        <v>0</v>
      </c>
      <c r="I526" s="30">
        <v>1.2E-2</v>
      </c>
      <c r="J526" s="30">
        <v>0</v>
      </c>
      <c r="K526" s="30">
        <v>2.87E-2</v>
      </c>
      <c r="L526" s="30">
        <v>0.92079999999999995</v>
      </c>
      <c r="M526" s="30">
        <v>3.2399999999999998E-2</v>
      </c>
      <c r="N526" s="30">
        <v>0.49769999999999998</v>
      </c>
      <c r="O526" s="30">
        <v>0</v>
      </c>
      <c r="P526" s="30">
        <v>0.16120000000000001</v>
      </c>
      <c r="Q526" s="29">
        <v>112.84</v>
      </c>
      <c r="R526" s="25">
        <v>49472.33</v>
      </c>
      <c r="S526" s="30">
        <v>0.27800000000000002</v>
      </c>
      <c r="T526" s="30">
        <v>0.1366</v>
      </c>
      <c r="U526" s="30">
        <v>0.58540000000000003</v>
      </c>
      <c r="V526" s="26">
        <v>19.82</v>
      </c>
      <c r="W526" s="29">
        <v>19.23</v>
      </c>
      <c r="X526" s="25">
        <v>69504.56</v>
      </c>
      <c r="Y526" s="26">
        <v>147.66999999999999</v>
      </c>
      <c r="Z526" s="25">
        <v>120530.8</v>
      </c>
      <c r="AA526" s="30">
        <v>0.7611</v>
      </c>
      <c r="AB526" s="30">
        <v>0.17710000000000001</v>
      </c>
      <c r="AC526" s="30">
        <v>6.08E-2</v>
      </c>
      <c r="AD526" s="30">
        <v>1E-3</v>
      </c>
      <c r="AE526" s="30">
        <v>0.2392</v>
      </c>
      <c r="AF526" s="25">
        <v>120.53</v>
      </c>
      <c r="AG526" s="25">
        <v>3620.27</v>
      </c>
      <c r="AH526" s="25">
        <v>413.52</v>
      </c>
      <c r="AI526" s="25">
        <v>124873.65</v>
      </c>
      <c r="AJ526" s="28">
        <v>318</v>
      </c>
      <c r="AK526" s="33">
        <v>26858</v>
      </c>
      <c r="AL526" s="33">
        <v>38519</v>
      </c>
      <c r="AM526" s="26">
        <v>49.86</v>
      </c>
      <c r="AN526" s="26">
        <v>26.07</v>
      </c>
      <c r="AO526" s="26">
        <v>40.14</v>
      </c>
      <c r="AP526" s="26">
        <v>4</v>
      </c>
      <c r="AQ526" s="25">
        <v>0</v>
      </c>
      <c r="AR526" s="27">
        <v>0.86699999999999999</v>
      </c>
      <c r="AS526" s="25">
        <v>964.07</v>
      </c>
      <c r="AT526" s="25">
        <v>1488.07</v>
      </c>
      <c r="AU526" s="25">
        <v>4509.29</v>
      </c>
      <c r="AV526" s="25">
        <v>1011.06</v>
      </c>
      <c r="AW526" s="25">
        <v>48.2</v>
      </c>
      <c r="AX526" s="25">
        <v>8020.69</v>
      </c>
      <c r="AY526" s="25">
        <v>3763.98</v>
      </c>
      <c r="AZ526" s="30">
        <v>0.46110000000000001</v>
      </c>
      <c r="BA526" s="25">
        <v>3714.15</v>
      </c>
      <c r="BB526" s="30">
        <v>0.45500000000000002</v>
      </c>
      <c r="BC526" s="25">
        <v>684.06</v>
      </c>
      <c r="BD526" s="30">
        <v>8.3799999999999999E-2</v>
      </c>
      <c r="BE526" s="25">
        <v>8162.18</v>
      </c>
      <c r="BF526" s="25">
        <v>2960.4</v>
      </c>
      <c r="BG526" s="30">
        <v>0.91990000000000005</v>
      </c>
      <c r="BH526" s="30">
        <v>0.56140000000000001</v>
      </c>
      <c r="BI526" s="30">
        <v>0.18140000000000001</v>
      </c>
      <c r="BJ526" s="30">
        <v>0.20080000000000001</v>
      </c>
      <c r="BK526" s="30">
        <v>3.5999999999999997E-2</v>
      </c>
      <c r="BL526" s="30">
        <v>2.0299999999999999E-2</v>
      </c>
    </row>
    <row r="527" spans="1:64" ht="15" x14ac:dyDescent="0.25">
      <c r="A527" s="28" t="s">
        <v>790</v>
      </c>
      <c r="B527" s="28">
        <v>45617</v>
      </c>
      <c r="C527" s="28">
        <v>28</v>
      </c>
      <c r="D527" s="29">
        <v>92.52</v>
      </c>
      <c r="E527" s="29">
        <v>2590.63</v>
      </c>
      <c r="F527" s="29">
        <v>2535</v>
      </c>
      <c r="G527" s="30">
        <v>1.01E-2</v>
      </c>
      <c r="H527" s="30">
        <v>0</v>
      </c>
      <c r="I527" s="30">
        <v>8.8000000000000005E-3</v>
      </c>
      <c r="J527" s="30">
        <v>5.9999999999999995E-4</v>
      </c>
      <c r="K527" s="30">
        <v>1.37E-2</v>
      </c>
      <c r="L527" s="30">
        <v>0.9496</v>
      </c>
      <c r="M527" s="30">
        <v>1.72E-2</v>
      </c>
      <c r="N527" s="30">
        <v>0.18260000000000001</v>
      </c>
      <c r="O527" s="30">
        <v>1.2200000000000001E-2</v>
      </c>
      <c r="P527" s="30">
        <v>0.13730000000000001</v>
      </c>
      <c r="Q527" s="29">
        <v>124.48</v>
      </c>
      <c r="R527" s="25">
        <v>56389.68</v>
      </c>
      <c r="S527" s="30">
        <v>0.1913</v>
      </c>
      <c r="T527" s="30">
        <v>0.18579999999999999</v>
      </c>
      <c r="U527" s="30">
        <v>0.623</v>
      </c>
      <c r="V527" s="26">
        <v>18.059999999999999</v>
      </c>
      <c r="W527" s="29">
        <v>18.5</v>
      </c>
      <c r="X527" s="25">
        <v>69189.350000000006</v>
      </c>
      <c r="Y527" s="26">
        <v>136.97999999999999</v>
      </c>
      <c r="Z527" s="25">
        <v>148356.95000000001</v>
      </c>
      <c r="AA527" s="30">
        <v>0.7863</v>
      </c>
      <c r="AB527" s="30">
        <v>0.19339999999999999</v>
      </c>
      <c r="AC527" s="30">
        <v>1.9900000000000001E-2</v>
      </c>
      <c r="AD527" s="30">
        <v>4.0000000000000002E-4</v>
      </c>
      <c r="AE527" s="30">
        <v>0.21390000000000001</v>
      </c>
      <c r="AF527" s="25">
        <v>148.36000000000001</v>
      </c>
      <c r="AG527" s="25">
        <v>4801.2700000000004</v>
      </c>
      <c r="AH527" s="25">
        <v>631.44000000000005</v>
      </c>
      <c r="AI527" s="25">
        <v>156280.95000000001</v>
      </c>
      <c r="AJ527" s="28">
        <v>439</v>
      </c>
      <c r="AK527" s="33">
        <v>37936</v>
      </c>
      <c r="AL527" s="33">
        <v>58365</v>
      </c>
      <c r="AM527" s="26">
        <v>45.59</v>
      </c>
      <c r="AN527" s="26">
        <v>32.11</v>
      </c>
      <c r="AO527" s="26">
        <v>31.99</v>
      </c>
      <c r="AP527" s="26">
        <v>5.4</v>
      </c>
      <c r="AQ527" s="25">
        <v>0</v>
      </c>
      <c r="AR527" s="27">
        <v>0.79359999999999997</v>
      </c>
      <c r="AS527" s="25">
        <v>1138.26</v>
      </c>
      <c r="AT527" s="25">
        <v>1603.68</v>
      </c>
      <c r="AU527" s="25">
        <v>5528.53</v>
      </c>
      <c r="AV527" s="25">
        <v>1064.1199999999999</v>
      </c>
      <c r="AW527" s="25">
        <v>111.98</v>
      </c>
      <c r="AX527" s="25">
        <v>9446.57</v>
      </c>
      <c r="AY527" s="25">
        <v>3914.49</v>
      </c>
      <c r="AZ527" s="30">
        <v>0.45319999999999999</v>
      </c>
      <c r="BA527" s="25">
        <v>4276.01</v>
      </c>
      <c r="BB527" s="30">
        <v>0.495</v>
      </c>
      <c r="BC527" s="25">
        <v>447.39</v>
      </c>
      <c r="BD527" s="30">
        <v>5.1799999999999999E-2</v>
      </c>
      <c r="BE527" s="25">
        <v>8637.89</v>
      </c>
      <c r="BF527" s="25">
        <v>2533.85</v>
      </c>
      <c r="BG527" s="30">
        <v>0.52910000000000001</v>
      </c>
      <c r="BH527" s="30">
        <v>0.63519999999999999</v>
      </c>
      <c r="BI527" s="30">
        <v>0.20419999999999999</v>
      </c>
      <c r="BJ527" s="30">
        <v>0.1203</v>
      </c>
      <c r="BK527" s="30">
        <v>2.5399999999999999E-2</v>
      </c>
      <c r="BL527" s="30">
        <v>1.49E-2</v>
      </c>
    </row>
    <row r="528" spans="1:64" ht="15" x14ac:dyDescent="0.25">
      <c r="A528" s="28" t="s">
        <v>791</v>
      </c>
      <c r="B528" s="28">
        <v>44909</v>
      </c>
      <c r="C528" s="28">
        <v>70</v>
      </c>
      <c r="D528" s="29">
        <v>476.1</v>
      </c>
      <c r="E528" s="29">
        <v>33326.93</v>
      </c>
      <c r="F528" s="29">
        <v>22277</v>
      </c>
      <c r="G528" s="30">
        <v>6.1999999999999998E-3</v>
      </c>
      <c r="H528" s="30">
        <v>0</v>
      </c>
      <c r="I528" s="30">
        <v>0.44550000000000001</v>
      </c>
      <c r="J528" s="30">
        <v>8.0000000000000004E-4</v>
      </c>
      <c r="K528" s="30">
        <v>8.8300000000000003E-2</v>
      </c>
      <c r="L528" s="30">
        <v>0.4</v>
      </c>
      <c r="M528" s="30">
        <v>5.9200000000000003E-2</v>
      </c>
      <c r="N528" s="30">
        <v>0.76649999999999996</v>
      </c>
      <c r="O528" s="30">
        <v>1.47E-2</v>
      </c>
      <c r="P528" s="30">
        <v>0.12559999999999999</v>
      </c>
      <c r="Q528" s="29">
        <v>1164.3499999999999</v>
      </c>
      <c r="R528" s="25">
        <v>55779.76</v>
      </c>
      <c r="S528" s="30">
        <v>3.3700000000000001E-2</v>
      </c>
      <c r="T528" s="30">
        <v>9.5000000000000001E-2</v>
      </c>
      <c r="U528" s="30">
        <v>0.87119999999999997</v>
      </c>
      <c r="V528" s="26">
        <v>18.04</v>
      </c>
      <c r="W528" s="29">
        <v>159.35</v>
      </c>
      <c r="X528" s="25">
        <v>72270.81</v>
      </c>
      <c r="Y528" s="26">
        <v>209.14</v>
      </c>
      <c r="Z528" s="25">
        <v>82090.17</v>
      </c>
      <c r="AA528" s="30">
        <v>0.67969999999999997</v>
      </c>
      <c r="AB528" s="30">
        <v>0.27889999999999998</v>
      </c>
      <c r="AC528" s="30">
        <v>3.9199999999999999E-2</v>
      </c>
      <c r="AD528" s="30">
        <v>2.2000000000000001E-3</v>
      </c>
      <c r="AE528" s="30">
        <v>0.32129999999999997</v>
      </c>
      <c r="AF528" s="25">
        <v>82.09</v>
      </c>
      <c r="AG528" s="25">
        <v>3055.05</v>
      </c>
      <c r="AH528" s="25">
        <v>351.96</v>
      </c>
      <c r="AI528" s="25">
        <v>87389.81</v>
      </c>
      <c r="AJ528" s="28">
        <v>100</v>
      </c>
      <c r="AK528" s="33">
        <v>24302</v>
      </c>
      <c r="AL528" s="33">
        <v>34950</v>
      </c>
      <c r="AM528" s="26">
        <v>61.2</v>
      </c>
      <c r="AN528" s="26">
        <v>30.66</v>
      </c>
      <c r="AO528" s="26">
        <v>49.65</v>
      </c>
      <c r="AP528" s="26">
        <v>3.6</v>
      </c>
      <c r="AQ528" s="25">
        <v>0</v>
      </c>
      <c r="AR528" s="27">
        <v>0.9</v>
      </c>
      <c r="AS528" s="25">
        <v>1669.2</v>
      </c>
      <c r="AT528" s="25">
        <v>2416.7199999999998</v>
      </c>
      <c r="AU528" s="25">
        <v>7536.59</v>
      </c>
      <c r="AV528" s="25">
        <v>1839.41</v>
      </c>
      <c r="AW528" s="25">
        <v>396.72</v>
      </c>
      <c r="AX528" s="25">
        <v>13858.64</v>
      </c>
      <c r="AY528" s="25">
        <v>6581.47</v>
      </c>
      <c r="AZ528" s="30">
        <v>0.52439999999999998</v>
      </c>
      <c r="BA528" s="25">
        <v>3655.06</v>
      </c>
      <c r="BB528" s="30">
        <v>0.29120000000000001</v>
      </c>
      <c r="BC528" s="25">
        <v>2314.17</v>
      </c>
      <c r="BD528" s="30">
        <v>0.18440000000000001</v>
      </c>
      <c r="BE528" s="25">
        <v>12550.69</v>
      </c>
      <c r="BF528" s="25">
        <v>4049.83</v>
      </c>
      <c r="BG528" s="30">
        <v>1.8977999999999999</v>
      </c>
      <c r="BH528" s="30">
        <v>0.4541</v>
      </c>
      <c r="BI528" s="30">
        <v>0.23930000000000001</v>
      </c>
      <c r="BJ528" s="30">
        <v>0.28100000000000003</v>
      </c>
      <c r="BK528" s="30">
        <v>1.6299999999999999E-2</v>
      </c>
      <c r="BL528" s="30">
        <v>9.1999999999999998E-3</v>
      </c>
    </row>
    <row r="529" spans="1:64" ht="15" x14ac:dyDescent="0.25">
      <c r="A529" s="28" t="s">
        <v>792</v>
      </c>
      <c r="B529" s="28">
        <v>44917</v>
      </c>
      <c r="C529" s="28">
        <v>5</v>
      </c>
      <c r="D529" s="29">
        <v>159.18</v>
      </c>
      <c r="E529" s="29">
        <v>795.92</v>
      </c>
      <c r="F529" s="29">
        <v>781</v>
      </c>
      <c r="G529" s="30">
        <v>3.8E-3</v>
      </c>
      <c r="H529" s="30">
        <v>0</v>
      </c>
      <c r="I529" s="30">
        <v>1.6799999999999999E-2</v>
      </c>
      <c r="J529" s="30">
        <v>2.5999999999999999E-3</v>
      </c>
      <c r="K529" s="30">
        <v>2.5999999999999999E-3</v>
      </c>
      <c r="L529" s="30">
        <v>0.95350000000000001</v>
      </c>
      <c r="M529" s="30">
        <v>2.07E-2</v>
      </c>
      <c r="N529" s="30">
        <v>0.5736</v>
      </c>
      <c r="O529" s="30">
        <v>0</v>
      </c>
      <c r="P529" s="30">
        <v>0.1163</v>
      </c>
      <c r="Q529" s="29">
        <v>45.96</v>
      </c>
      <c r="R529" s="25">
        <v>43640.44</v>
      </c>
      <c r="S529" s="30">
        <v>0.1176</v>
      </c>
      <c r="T529" s="30">
        <v>0.22059999999999999</v>
      </c>
      <c r="U529" s="30">
        <v>0.66180000000000005</v>
      </c>
      <c r="V529" s="26">
        <v>14.45</v>
      </c>
      <c r="W529" s="29">
        <v>6.98</v>
      </c>
      <c r="X529" s="25">
        <v>68893.73</v>
      </c>
      <c r="Y529" s="26">
        <v>111.39</v>
      </c>
      <c r="Z529" s="25">
        <v>82660.679999999993</v>
      </c>
      <c r="AA529" s="30">
        <v>0.79359999999999997</v>
      </c>
      <c r="AB529" s="30">
        <v>0.14699999999999999</v>
      </c>
      <c r="AC529" s="30">
        <v>5.8599999999999999E-2</v>
      </c>
      <c r="AD529" s="30">
        <v>8.0000000000000004E-4</v>
      </c>
      <c r="AE529" s="30">
        <v>0.20699999999999999</v>
      </c>
      <c r="AF529" s="25">
        <v>82.66</v>
      </c>
      <c r="AG529" s="25">
        <v>2071.65</v>
      </c>
      <c r="AH529" s="25">
        <v>317.77999999999997</v>
      </c>
      <c r="AI529" s="25">
        <v>103431.76</v>
      </c>
      <c r="AJ529" s="28">
        <v>205</v>
      </c>
      <c r="AK529" s="33">
        <v>26692</v>
      </c>
      <c r="AL529" s="33">
        <v>38411</v>
      </c>
      <c r="AM529" s="26">
        <v>39.04</v>
      </c>
      <c r="AN529" s="26">
        <v>22.58</v>
      </c>
      <c r="AO529" s="26">
        <v>32.82</v>
      </c>
      <c r="AP529" s="26">
        <v>5.15</v>
      </c>
      <c r="AQ529" s="25">
        <v>0</v>
      </c>
      <c r="AR529" s="27">
        <v>0.52170000000000005</v>
      </c>
      <c r="AS529" s="25">
        <v>1602.02</v>
      </c>
      <c r="AT529" s="25">
        <v>1765.24</v>
      </c>
      <c r="AU529" s="25">
        <v>5375.35</v>
      </c>
      <c r="AV529" s="25">
        <v>772.7</v>
      </c>
      <c r="AW529" s="25">
        <v>236.75</v>
      </c>
      <c r="AX529" s="25">
        <v>9752.06</v>
      </c>
      <c r="AY529" s="25">
        <v>5521.99</v>
      </c>
      <c r="AZ529" s="30">
        <v>0.60340000000000005</v>
      </c>
      <c r="BA529" s="25">
        <v>2529.71</v>
      </c>
      <c r="BB529" s="30">
        <v>0.27639999999999998</v>
      </c>
      <c r="BC529" s="25">
        <v>1100.23</v>
      </c>
      <c r="BD529" s="30">
        <v>0.1202</v>
      </c>
      <c r="BE529" s="25">
        <v>9151.93</v>
      </c>
      <c r="BF529" s="25">
        <v>4493.7299999999996</v>
      </c>
      <c r="BG529" s="30">
        <v>1.5324</v>
      </c>
      <c r="BH529" s="30">
        <v>0.54700000000000004</v>
      </c>
      <c r="BI529" s="30">
        <v>0.25750000000000001</v>
      </c>
      <c r="BJ529" s="30">
        <v>0.1542</v>
      </c>
      <c r="BK529" s="30">
        <v>2.92E-2</v>
      </c>
      <c r="BL529" s="30">
        <v>1.21E-2</v>
      </c>
    </row>
    <row r="530" spans="1:64" ht="15" x14ac:dyDescent="0.25">
      <c r="A530" s="28" t="s">
        <v>793</v>
      </c>
      <c r="B530" s="28">
        <v>91397</v>
      </c>
      <c r="C530" s="28">
        <v>58</v>
      </c>
      <c r="D530" s="29">
        <v>18.010000000000002</v>
      </c>
      <c r="E530" s="29">
        <v>1044.51</v>
      </c>
      <c r="F530" s="29">
        <v>1041</v>
      </c>
      <c r="G530" s="30">
        <v>4.1999999999999997E-3</v>
      </c>
      <c r="H530" s="30">
        <v>0</v>
      </c>
      <c r="I530" s="30">
        <v>4.7999999999999996E-3</v>
      </c>
      <c r="J530" s="30">
        <v>1E-3</v>
      </c>
      <c r="K530" s="30">
        <v>1.9E-3</v>
      </c>
      <c r="L530" s="30">
        <v>0.97299999999999998</v>
      </c>
      <c r="M530" s="30">
        <v>1.5100000000000001E-2</v>
      </c>
      <c r="N530" s="30">
        <v>0.36120000000000002</v>
      </c>
      <c r="O530" s="30">
        <v>0</v>
      </c>
      <c r="P530" s="30">
        <v>8.2000000000000003E-2</v>
      </c>
      <c r="Q530" s="29">
        <v>53.01</v>
      </c>
      <c r="R530" s="25">
        <v>51717.96</v>
      </c>
      <c r="S530" s="30">
        <v>0.1978</v>
      </c>
      <c r="T530" s="30">
        <v>0.1648</v>
      </c>
      <c r="U530" s="30">
        <v>0.63739999999999997</v>
      </c>
      <c r="V530" s="26">
        <v>16.940000000000001</v>
      </c>
      <c r="W530" s="29">
        <v>7.8</v>
      </c>
      <c r="X530" s="25">
        <v>77115.13</v>
      </c>
      <c r="Y530" s="26">
        <v>123.74</v>
      </c>
      <c r="Z530" s="25">
        <v>121797.98</v>
      </c>
      <c r="AA530" s="30">
        <v>0.79200000000000004</v>
      </c>
      <c r="AB530" s="30">
        <v>0.15840000000000001</v>
      </c>
      <c r="AC530" s="30">
        <v>4.9000000000000002E-2</v>
      </c>
      <c r="AD530" s="30">
        <v>5.9999999999999995E-4</v>
      </c>
      <c r="AE530" s="30">
        <v>0.20799999999999999</v>
      </c>
      <c r="AF530" s="25">
        <v>121.8</v>
      </c>
      <c r="AG530" s="25">
        <v>4329.57</v>
      </c>
      <c r="AH530" s="25">
        <v>527.27</v>
      </c>
      <c r="AI530" s="25">
        <v>131587.76</v>
      </c>
      <c r="AJ530" s="28">
        <v>349</v>
      </c>
      <c r="AK530" s="33">
        <v>31721</v>
      </c>
      <c r="AL530" s="33">
        <v>42345</v>
      </c>
      <c r="AM530" s="26">
        <v>43.43</v>
      </c>
      <c r="AN530" s="26">
        <v>35.119999999999997</v>
      </c>
      <c r="AO530" s="26">
        <v>35.24</v>
      </c>
      <c r="AP530" s="26">
        <v>4.4000000000000004</v>
      </c>
      <c r="AQ530" s="25">
        <v>0</v>
      </c>
      <c r="AR530" s="27">
        <v>1.2616000000000001</v>
      </c>
      <c r="AS530" s="25">
        <v>1338.32</v>
      </c>
      <c r="AT530" s="25">
        <v>1966.67</v>
      </c>
      <c r="AU530" s="25">
        <v>5438.42</v>
      </c>
      <c r="AV530" s="25">
        <v>1160.26</v>
      </c>
      <c r="AW530" s="25">
        <v>394.32</v>
      </c>
      <c r="AX530" s="25">
        <v>10297.98</v>
      </c>
      <c r="AY530" s="25">
        <v>4364.05</v>
      </c>
      <c r="AZ530" s="30">
        <v>0.49049999999999999</v>
      </c>
      <c r="BA530" s="25">
        <v>3884.93</v>
      </c>
      <c r="BB530" s="30">
        <v>0.43659999999999999</v>
      </c>
      <c r="BC530" s="25">
        <v>648.54</v>
      </c>
      <c r="BD530" s="30">
        <v>7.2900000000000006E-2</v>
      </c>
      <c r="BE530" s="25">
        <v>8897.52</v>
      </c>
      <c r="BF530" s="25">
        <v>2864.17</v>
      </c>
      <c r="BG530" s="30">
        <v>1.0383</v>
      </c>
      <c r="BH530" s="30">
        <v>0.59319999999999995</v>
      </c>
      <c r="BI530" s="30">
        <v>0.22570000000000001</v>
      </c>
      <c r="BJ530" s="30">
        <v>0.13350000000000001</v>
      </c>
      <c r="BK530" s="30">
        <v>2.93E-2</v>
      </c>
      <c r="BL530" s="30">
        <v>1.83E-2</v>
      </c>
    </row>
    <row r="531" spans="1:64" ht="15" x14ac:dyDescent="0.25">
      <c r="A531" s="28" t="s">
        <v>794</v>
      </c>
      <c r="B531" s="28">
        <v>48876</v>
      </c>
      <c r="C531" s="28">
        <v>230</v>
      </c>
      <c r="D531" s="29">
        <v>13.64</v>
      </c>
      <c r="E531" s="29">
        <v>3137.8</v>
      </c>
      <c r="F531" s="29">
        <v>3159</v>
      </c>
      <c r="G531" s="30">
        <v>4.1000000000000003E-3</v>
      </c>
      <c r="H531" s="30">
        <v>0</v>
      </c>
      <c r="I531" s="30">
        <v>9.4000000000000004E-3</v>
      </c>
      <c r="J531" s="30">
        <v>5.9999999999999995E-4</v>
      </c>
      <c r="K531" s="30">
        <v>6.6E-3</v>
      </c>
      <c r="L531" s="30">
        <v>0.95879999999999999</v>
      </c>
      <c r="M531" s="30">
        <v>2.0500000000000001E-2</v>
      </c>
      <c r="N531" s="30">
        <v>0.377</v>
      </c>
      <c r="O531" s="30">
        <v>0</v>
      </c>
      <c r="P531" s="30">
        <v>0.14249999999999999</v>
      </c>
      <c r="Q531" s="29">
        <v>119.4</v>
      </c>
      <c r="R531" s="25">
        <v>52895.21</v>
      </c>
      <c r="S531" s="30">
        <v>0.2316</v>
      </c>
      <c r="T531" s="30">
        <v>0.2203</v>
      </c>
      <c r="U531" s="30">
        <v>0.54800000000000004</v>
      </c>
      <c r="V531" s="26">
        <v>21.78</v>
      </c>
      <c r="W531" s="29">
        <v>19.93</v>
      </c>
      <c r="X531" s="25">
        <v>66132.28</v>
      </c>
      <c r="Y531" s="26">
        <v>152.74</v>
      </c>
      <c r="Z531" s="25">
        <v>104393.65</v>
      </c>
      <c r="AA531" s="30">
        <v>0.80669999999999997</v>
      </c>
      <c r="AB531" s="30">
        <v>0.11650000000000001</v>
      </c>
      <c r="AC531" s="30">
        <v>7.5600000000000001E-2</v>
      </c>
      <c r="AD531" s="30">
        <v>1.1000000000000001E-3</v>
      </c>
      <c r="AE531" s="30">
        <v>0.1971</v>
      </c>
      <c r="AF531" s="25">
        <v>104.39</v>
      </c>
      <c r="AG531" s="25">
        <v>2461.4899999999998</v>
      </c>
      <c r="AH531" s="25">
        <v>299.18</v>
      </c>
      <c r="AI531" s="25">
        <v>103720.22</v>
      </c>
      <c r="AJ531" s="28">
        <v>206</v>
      </c>
      <c r="AK531" s="33">
        <v>29316</v>
      </c>
      <c r="AL531" s="33">
        <v>43592</v>
      </c>
      <c r="AM531" s="26">
        <v>38.75</v>
      </c>
      <c r="AN531" s="26">
        <v>22.04</v>
      </c>
      <c r="AO531" s="26">
        <v>24.22</v>
      </c>
      <c r="AP531" s="26">
        <v>4.45</v>
      </c>
      <c r="AQ531" s="25">
        <v>0</v>
      </c>
      <c r="AR531" s="27">
        <v>0.77259999999999995</v>
      </c>
      <c r="AS531" s="25">
        <v>1323.66</v>
      </c>
      <c r="AT531" s="25">
        <v>1575.39</v>
      </c>
      <c r="AU531" s="25">
        <v>4657</v>
      </c>
      <c r="AV531" s="25">
        <v>480.47</v>
      </c>
      <c r="AW531" s="25">
        <v>346.61</v>
      </c>
      <c r="AX531" s="25">
        <v>8383.14</v>
      </c>
      <c r="AY531" s="25">
        <v>5100.5600000000004</v>
      </c>
      <c r="AZ531" s="30">
        <v>0.63580000000000003</v>
      </c>
      <c r="BA531" s="25">
        <v>2253.17</v>
      </c>
      <c r="BB531" s="30">
        <v>0.28089999999999998</v>
      </c>
      <c r="BC531" s="25">
        <v>668.47</v>
      </c>
      <c r="BD531" s="30">
        <v>8.3299999999999999E-2</v>
      </c>
      <c r="BE531" s="25">
        <v>8022.2</v>
      </c>
      <c r="BF531" s="25">
        <v>4697.49</v>
      </c>
      <c r="BG531" s="30">
        <v>1.7177</v>
      </c>
      <c r="BH531" s="30">
        <v>0.61309999999999998</v>
      </c>
      <c r="BI531" s="30">
        <v>0.222</v>
      </c>
      <c r="BJ531" s="30">
        <v>0.1048</v>
      </c>
      <c r="BK531" s="30">
        <v>1.7000000000000001E-2</v>
      </c>
      <c r="BL531" s="30">
        <v>4.2999999999999997E-2</v>
      </c>
    </row>
    <row r="532" spans="1:64" ht="15" x14ac:dyDescent="0.25">
      <c r="A532" s="28" t="s">
        <v>795</v>
      </c>
      <c r="B532" s="28">
        <v>46680</v>
      </c>
      <c r="C532" s="28">
        <v>86</v>
      </c>
      <c r="D532" s="29">
        <v>8.74</v>
      </c>
      <c r="E532" s="29">
        <v>751.69</v>
      </c>
      <c r="F532" s="29">
        <v>778</v>
      </c>
      <c r="G532" s="30">
        <v>0</v>
      </c>
      <c r="H532" s="30">
        <v>0</v>
      </c>
      <c r="I532" s="30">
        <v>5.9999999999999995E-4</v>
      </c>
      <c r="J532" s="30">
        <v>5.1000000000000004E-3</v>
      </c>
      <c r="K532" s="30">
        <v>7.7000000000000002E-3</v>
      </c>
      <c r="L532" s="30">
        <v>0.95540000000000003</v>
      </c>
      <c r="M532" s="30">
        <v>3.1199999999999999E-2</v>
      </c>
      <c r="N532" s="30">
        <v>0.43830000000000002</v>
      </c>
      <c r="O532" s="30">
        <v>0</v>
      </c>
      <c r="P532" s="30">
        <v>8.3500000000000005E-2</v>
      </c>
      <c r="Q532" s="29">
        <v>37</v>
      </c>
      <c r="R532" s="25">
        <v>45592.26</v>
      </c>
      <c r="S532" s="30">
        <v>0.25929999999999997</v>
      </c>
      <c r="T532" s="30">
        <v>0.22220000000000001</v>
      </c>
      <c r="U532" s="30">
        <v>0.51849999999999996</v>
      </c>
      <c r="V532" s="26">
        <v>16.59</v>
      </c>
      <c r="W532" s="29">
        <v>8.08</v>
      </c>
      <c r="X532" s="25">
        <v>54003.51</v>
      </c>
      <c r="Y532" s="26">
        <v>89.71</v>
      </c>
      <c r="Z532" s="25">
        <v>111451.09</v>
      </c>
      <c r="AA532" s="30">
        <v>0.78869999999999996</v>
      </c>
      <c r="AB532" s="30">
        <v>3.73E-2</v>
      </c>
      <c r="AC532" s="30">
        <v>0.1734</v>
      </c>
      <c r="AD532" s="30">
        <v>5.9999999999999995E-4</v>
      </c>
      <c r="AE532" s="30">
        <v>0.21129999999999999</v>
      </c>
      <c r="AF532" s="25">
        <v>111.45</v>
      </c>
      <c r="AG532" s="25">
        <v>2572.4899999999998</v>
      </c>
      <c r="AH532" s="25">
        <v>370.91</v>
      </c>
      <c r="AI532" s="25">
        <v>113628.24</v>
      </c>
      <c r="AJ532" s="28">
        <v>254</v>
      </c>
      <c r="AK532" s="33">
        <v>29978</v>
      </c>
      <c r="AL532" s="33">
        <v>39768</v>
      </c>
      <c r="AM532" s="26">
        <v>27.68</v>
      </c>
      <c r="AN532" s="26">
        <v>22.11</v>
      </c>
      <c r="AO532" s="26">
        <v>22.22</v>
      </c>
      <c r="AP532" s="26">
        <v>4.8</v>
      </c>
      <c r="AQ532" s="25">
        <v>1388.23</v>
      </c>
      <c r="AR532" s="27">
        <v>1.4226000000000001</v>
      </c>
      <c r="AS532" s="25">
        <v>1010.63</v>
      </c>
      <c r="AT532" s="25">
        <v>1775.86</v>
      </c>
      <c r="AU532" s="25">
        <v>4803.46</v>
      </c>
      <c r="AV532" s="25">
        <v>1066.1099999999999</v>
      </c>
      <c r="AW532" s="25">
        <v>200.31</v>
      </c>
      <c r="AX532" s="25">
        <v>8856.3700000000008</v>
      </c>
      <c r="AY532" s="25">
        <v>3695.05</v>
      </c>
      <c r="AZ532" s="30">
        <v>0.41899999999999998</v>
      </c>
      <c r="BA532" s="25">
        <v>4248.84</v>
      </c>
      <c r="BB532" s="30">
        <v>0.4819</v>
      </c>
      <c r="BC532" s="25">
        <v>873.83</v>
      </c>
      <c r="BD532" s="30">
        <v>9.9099999999999994E-2</v>
      </c>
      <c r="BE532" s="25">
        <v>8817.7199999999993</v>
      </c>
      <c r="BF532" s="25">
        <v>4117.5</v>
      </c>
      <c r="BG532" s="30">
        <v>1.6093999999999999</v>
      </c>
      <c r="BH532" s="30">
        <v>0.57699999999999996</v>
      </c>
      <c r="BI532" s="30">
        <v>0.21079999999999999</v>
      </c>
      <c r="BJ532" s="30">
        <v>0.1449</v>
      </c>
      <c r="BK532" s="30">
        <v>3.85E-2</v>
      </c>
      <c r="BL532" s="30">
        <v>2.8799999999999999E-2</v>
      </c>
    </row>
    <row r="533" spans="1:64" ht="15" x14ac:dyDescent="0.25">
      <c r="A533" s="28" t="s">
        <v>796</v>
      </c>
      <c r="B533" s="28">
        <v>46201</v>
      </c>
      <c r="C533" s="28">
        <v>83</v>
      </c>
      <c r="D533" s="29">
        <v>12.18</v>
      </c>
      <c r="E533" s="29">
        <v>1011.2</v>
      </c>
      <c r="F533" s="29">
        <v>1037</v>
      </c>
      <c r="G533" s="30">
        <v>1.9E-3</v>
      </c>
      <c r="H533" s="30">
        <v>0</v>
      </c>
      <c r="I533" s="30">
        <v>5.1000000000000004E-3</v>
      </c>
      <c r="J533" s="30">
        <v>1E-3</v>
      </c>
      <c r="K533" s="30">
        <v>1.1599999999999999E-2</v>
      </c>
      <c r="L533" s="30">
        <v>0.95620000000000005</v>
      </c>
      <c r="M533" s="30">
        <v>2.4199999999999999E-2</v>
      </c>
      <c r="N533" s="30">
        <v>0.31919999999999998</v>
      </c>
      <c r="O533" s="30">
        <v>0</v>
      </c>
      <c r="P533" s="30">
        <v>0.1177</v>
      </c>
      <c r="Q533" s="29">
        <v>50.83</v>
      </c>
      <c r="R533" s="25">
        <v>50516.17</v>
      </c>
      <c r="S533" s="30">
        <v>0.13750000000000001</v>
      </c>
      <c r="T533" s="30">
        <v>0.3</v>
      </c>
      <c r="U533" s="30">
        <v>0.5625</v>
      </c>
      <c r="V533" s="26">
        <v>17.75</v>
      </c>
      <c r="W533" s="29">
        <v>8.09</v>
      </c>
      <c r="X533" s="25">
        <v>67503.17</v>
      </c>
      <c r="Y533" s="26">
        <v>123.33</v>
      </c>
      <c r="Z533" s="25">
        <v>100504.56</v>
      </c>
      <c r="AA533" s="30">
        <v>0.91169999999999995</v>
      </c>
      <c r="AB533" s="30">
        <v>5.1200000000000002E-2</v>
      </c>
      <c r="AC533" s="30">
        <v>3.6400000000000002E-2</v>
      </c>
      <c r="AD533" s="30">
        <v>6.9999999999999999E-4</v>
      </c>
      <c r="AE533" s="30">
        <v>8.8300000000000003E-2</v>
      </c>
      <c r="AF533" s="25">
        <v>100.5</v>
      </c>
      <c r="AG533" s="25">
        <v>2244.6799999999998</v>
      </c>
      <c r="AH533" s="25">
        <v>287.35000000000002</v>
      </c>
      <c r="AI533" s="25">
        <v>97813.08</v>
      </c>
      <c r="AJ533" s="28">
        <v>167</v>
      </c>
      <c r="AK533" s="33">
        <v>35722</v>
      </c>
      <c r="AL533" s="33">
        <v>47076</v>
      </c>
      <c r="AM533" s="26">
        <v>27.6</v>
      </c>
      <c r="AN533" s="26">
        <v>22</v>
      </c>
      <c r="AO533" s="26">
        <v>24.47</v>
      </c>
      <c r="AP533" s="26">
        <v>5</v>
      </c>
      <c r="AQ533" s="25">
        <v>1554.26</v>
      </c>
      <c r="AR533" s="27">
        <v>1.2467999999999999</v>
      </c>
      <c r="AS533" s="25">
        <v>1230.51</v>
      </c>
      <c r="AT533" s="25">
        <v>3090.39</v>
      </c>
      <c r="AU533" s="25">
        <v>4849.84</v>
      </c>
      <c r="AV533" s="25">
        <v>621.35</v>
      </c>
      <c r="AW533" s="25">
        <v>187.11</v>
      </c>
      <c r="AX533" s="25">
        <v>9979.2000000000007</v>
      </c>
      <c r="AY533" s="25">
        <v>4918.1499999999996</v>
      </c>
      <c r="AZ533" s="30">
        <v>0.51549999999999996</v>
      </c>
      <c r="BA533" s="25">
        <v>3910.7</v>
      </c>
      <c r="BB533" s="30">
        <v>0.40989999999999999</v>
      </c>
      <c r="BC533" s="25">
        <v>711.82</v>
      </c>
      <c r="BD533" s="30">
        <v>7.46E-2</v>
      </c>
      <c r="BE533" s="25">
        <v>9540.66</v>
      </c>
      <c r="BF533" s="25">
        <v>4772.5200000000004</v>
      </c>
      <c r="BG533" s="30">
        <v>1.5775999999999999</v>
      </c>
      <c r="BH533" s="30">
        <v>0.55920000000000003</v>
      </c>
      <c r="BI533" s="30">
        <v>0.18870000000000001</v>
      </c>
      <c r="BJ533" s="30">
        <v>0.20519999999999999</v>
      </c>
      <c r="BK533" s="30">
        <v>3.44E-2</v>
      </c>
      <c r="BL533" s="30">
        <v>1.24E-2</v>
      </c>
    </row>
    <row r="534" spans="1:64" ht="15" x14ac:dyDescent="0.25">
      <c r="A534" s="28" t="s">
        <v>797</v>
      </c>
      <c r="B534" s="28">
        <v>45922</v>
      </c>
      <c r="C534" s="28">
        <v>39</v>
      </c>
      <c r="D534" s="29">
        <v>20.96</v>
      </c>
      <c r="E534" s="29">
        <v>817.5</v>
      </c>
      <c r="F534" s="29">
        <v>871</v>
      </c>
      <c r="G534" s="30">
        <v>0</v>
      </c>
      <c r="H534" s="30">
        <v>0</v>
      </c>
      <c r="I534" s="30">
        <v>3.5000000000000001E-3</v>
      </c>
      <c r="J534" s="30">
        <v>0</v>
      </c>
      <c r="K534" s="30">
        <v>0</v>
      </c>
      <c r="L534" s="30">
        <v>0.98429999999999995</v>
      </c>
      <c r="M534" s="30">
        <v>1.2200000000000001E-2</v>
      </c>
      <c r="N534" s="30">
        <v>0.63829999999999998</v>
      </c>
      <c r="O534" s="30">
        <v>0</v>
      </c>
      <c r="P534" s="30">
        <v>0.21160000000000001</v>
      </c>
      <c r="Q534" s="29">
        <v>44.06</v>
      </c>
      <c r="R534" s="25">
        <v>52145.04</v>
      </c>
      <c r="S534" s="30">
        <v>9.2299999999999993E-2</v>
      </c>
      <c r="T534" s="30">
        <v>0.18459999999999999</v>
      </c>
      <c r="U534" s="30">
        <v>0.72309999999999997</v>
      </c>
      <c r="V534" s="26">
        <v>15.89</v>
      </c>
      <c r="W534" s="29">
        <v>8</v>
      </c>
      <c r="X534" s="25">
        <v>61893.5</v>
      </c>
      <c r="Y534" s="26">
        <v>97.48</v>
      </c>
      <c r="Z534" s="25">
        <v>50555.41</v>
      </c>
      <c r="AA534" s="30">
        <v>0.86250000000000004</v>
      </c>
      <c r="AB534" s="30">
        <v>6.54E-2</v>
      </c>
      <c r="AC534" s="30">
        <v>7.0400000000000004E-2</v>
      </c>
      <c r="AD534" s="30">
        <v>1.6999999999999999E-3</v>
      </c>
      <c r="AE534" s="30">
        <v>0.13919999999999999</v>
      </c>
      <c r="AF534" s="25">
        <v>50.56</v>
      </c>
      <c r="AG534" s="25">
        <v>1147.75</v>
      </c>
      <c r="AH534" s="25">
        <v>188.16</v>
      </c>
      <c r="AI534" s="25">
        <v>40679.11</v>
      </c>
      <c r="AJ534" s="28">
        <v>2</v>
      </c>
      <c r="AK534" s="33">
        <v>25401</v>
      </c>
      <c r="AL534" s="33">
        <v>32527</v>
      </c>
      <c r="AM534" s="26">
        <v>30.7</v>
      </c>
      <c r="AN534" s="26">
        <v>22.08</v>
      </c>
      <c r="AO534" s="26">
        <v>22.15</v>
      </c>
      <c r="AP534" s="26">
        <v>3.9</v>
      </c>
      <c r="AQ534" s="25">
        <v>0</v>
      </c>
      <c r="AR534" s="27">
        <v>0.67359999999999998</v>
      </c>
      <c r="AS534" s="25">
        <v>1439.18</v>
      </c>
      <c r="AT534" s="25">
        <v>2270.83</v>
      </c>
      <c r="AU534" s="25">
        <v>7028.49</v>
      </c>
      <c r="AV534" s="25">
        <v>1030.49</v>
      </c>
      <c r="AW534" s="25">
        <v>320.08999999999997</v>
      </c>
      <c r="AX534" s="25">
        <v>12089.08</v>
      </c>
      <c r="AY534" s="25">
        <v>7470.37</v>
      </c>
      <c r="AZ534" s="30">
        <v>0.63619999999999999</v>
      </c>
      <c r="BA534" s="25">
        <v>1753.16</v>
      </c>
      <c r="BB534" s="30">
        <v>0.14929999999999999</v>
      </c>
      <c r="BC534" s="25">
        <v>2518.84</v>
      </c>
      <c r="BD534" s="30">
        <v>0.2145</v>
      </c>
      <c r="BE534" s="25">
        <v>11742.37</v>
      </c>
      <c r="BF534" s="25">
        <v>7978.11</v>
      </c>
      <c r="BG534" s="30">
        <v>5.8780000000000001</v>
      </c>
      <c r="BH534" s="30">
        <v>0.55769999999999997</v>
      </c>
      <c r="BI534" s="30">
        <v>0.249</v>
      </c>
      <c r="BJ534" s="30">
        <v>0.13189999999999999</v>
      </c>
      <c r="BK534" s="30">
        <v>3.4000000000000002E-2</v>
      </c>
      <c r="BL534" s="30">
        <v>2.7400000000000001E-2</v>
      </c>
    </row>
    <row r="535" spans="1:64" ht="15" x14ac:dyDescent="0.25">
      <c r="A535" s="28" t="s">
        <v>798</v>
      </c>
      <c r="B535" s="28">
        <v>50591</v>
      </c>
      <c r="C535" s="28">
        <v>97</v>
      </c>
      <c r="D535" s="29">
        <v>19.79</v>
      </c>
      <c r="E535" s="29">
        <v>1919.62</v>
      </c>
      <c r="F535" s="29">
        <v>1869</v>
      </c>
      <c r="G535" s="30">
        <v>1.03E-2</v>
      </c>
      <c r="H535" s="30">
        <v>0</v>
      </c>
      <c r="I535" s="30">
        <v>4.3E-3</v>
      </c>
      <c r="J535" s="30">
        <v>5.0000000000000001E-4</v>
      </c>
      <c r="K535" s="30">
        <v>7.4000000000000003E-3</v>
      </c>
      <c r="L535" s="30">
        <v>0.95860000000000001</v>
      </c>
      <c r="M535" s="30">
        <v>1.89E-2</v>
      </c>
      <c r="N535" s="30">
        <v>0.37309999999999999</v>
      </c>
      <c r="O535" s="30">
        <v>1.34E-2</v>
      </c>
      <c r="P535" s="30">
        <v>0.1133</v>
      </c>
      <c r="Q535" s="29">
        <v>90.33</v>
      </c>
      <c r="R535" s="25">
        <v>53802.28</v>
      </c>
      <c r="S535" s="30">
        <v>0.14599999999999999</v>
      </c>
      <c r="T535" s="30">
        <v>0.15329999999999999</v>
      </c>
      <c r="U535" s="30">
        <v>0.70069999999999999</v>
      </c>
      <c r="V535" s="26">
        <v>17.66</v>
      </c>
      <c r="W535" s="29">
        <v>11</v>
      </c>
      <c r="X535" s="25">
        <v>68907.09</v>
      </c>
      <c r="Y535" s="26">
        <v>168.45</v>
      </c>
      <c r="Z535" s="25">
        <v>129872.83</v>
      </c>
      <c r="AA535" s="30">
        <v>0.83499999999999996</v>
      </c>
      <c r="AB535" s="30">
        <v>0.12139999999999999</v>
      </c>
      <c r="AC535" s="30">
        <v>4.2599999999999999E-2</v>
      </c>
      <c r="AD535" s="30">
        <v>1E-3</v>
      </c>
      <c r="AE535" s="30">
        <v>0.1656</v>
      </c>
      <c r="AF535" s="25">
        <v>129.87</v>
      </c>
      <c r="AG535" s="25">
        <v>3729.58</v>
      </c>
      <c r="AH535" s="25">
        <v>446.32</v>
      </c>
      <c r="AI535" s="25">
        <v>133514.59</v>
      </c>
      <c r="AJ535" s="28">
        <v>361</v>
      </c>
      <c r="AK535" s="33">
        <v>30473</v>
      </c>
      <c r="AL535" s="33">
        <v>44334</v>
      </c>
      <c r="AM535" s="26">
        <v>50.5</v>
      </c>
      <c r="AN535" s="26">
        <v>27.2</v>
      </c>
      <c r="AO535" s="26">
        <v>31.33</v>
      </c>
      <c r="AP535" s="26">
        <v>4.4000000000000004</v>
      </c>
      <c r="AQ535" s="25">
        <v>0</v>
      </c>
      <c r="AR535" s="27">
        <v>0.94399999999999995</v>
      </c>
      <c r="AS535" s="25">
        <v>1021.26</v>
      </c>
      <c r="AT535" s="25">
        <v>1744.5</v>
      </c>
      <c r="AU535" s="25">
        <v>5832.13</v>
      </c>
      <c r="AV535" s="25">
        <v>811.36</v>
      </c>
      <c r="AW535" s="25">
        <v>166.19</v>
      </c>
      <c r="AX535" s="25">
        <v>9575.44</v>
      </c>
      <c r="AY535" s="25">
        <v>4671.13</v>
      </c>
      <c r="AZ535" s="30">
        <v>0.5252</v>
      </c>
      <c r="BA535" s="25">
        <v>3613.09</v>
      </c>
      <c r="BB535" s="30">
        <v>0.40629999999999999</v>
      </c>
      <c r="BC535" s="25">
        <v>609.41999999999996</v>
      </c>
      <c r="BD535" s="30">
        <v>6.8500000000000005E-2</v>
      </c>
      <c r="BE535" s="25">
        <v>8893.64</v>
      </c>
      <c r="BF535" s="25">
        <v>3801.55</v>
      </c>
      <c r="BG535" s="30">
        <v>1.0928</v>
      </c>
      <c r="BH535" s="30">
        <v>0.62039999999999995</v>
      </c>
      <c r="BI535" s="30">
        <v>0.2344</v>
      </c>
      <c r="BJ535" s="30">
        <v>0.10539999999999999</v>
      </c>
      <c r="BK535" s="30">
        <v>2.3699999999999999E-2</v>
      </c>
      <c r="BL535" s="30">
        <v>1.6199999999999999E-2</v>
      </c>
    </row>
    <row r="536" spans="1:64" ht="15" x14ac:dyDescent="0.25">
      <c r="A536" s="28" t="s">
        <v>799</v>
      </c>
      <c r="B536" s="28">
        <v>48694</v>
      </c>
      <c r="C536" s="28">
        <v>31</v>
      </c>
      <c r="D536" s="29">
        <v>113.37</v>
      </c>
      <c r="E536" s="29">
        <v>3514.43</v>
      </c>
      <c r="F536" s="29">
        <v>2657</v>
      </c>
      <c r="G536" s="30">
        <v>2.3E-3</v>
      </c>
      <c r="H536" s="30">
        <v>0</v>
      </c>
      <c r="I536" s="30">
        <v>0.87319999999999998</v>
      </c>
      <c r="J536" s="30">
        <v>1E-4</v>
      </c>
      <c r="K536" s="30">
        <v>9.7000000000000003E-3</v>
      </c>
      <c r="L536" s="30">
        <v>7.9000000000000001E-2</v>
      </c>
      <c r="M536" s="30">
        <v>3.5700000000000003E-2</v>
      </c>
      <c r="N536" s="30">
        <v>0.81930000000000003</v>
      </c>
      <c r="O536" s="30">
        <v>0</v>
      </c>
      <c r="P536" s="30">
        <v>0.1232</v>
      </c>
      <c r="Q536" s="29">
        <v>129</v>
      </c>
      <c r="R536" s="25">
        <v>56118.28</v>
      </c>
      <c r="S536" s="30">
        <v>0.16669999999999999</v>
      </c>
      <c r="T536" s="30">
        <v>0.22989999999999999</v>
      </c>
      <c r="U536" s="30">
        <v>0.60340000000000005</v>
      </c>
      <c r="V536" s="26">
        <v>18.989999999999998</v>
      </c>
      <c r="W536" s="29">
        <v>12.6</v>
      </c>
      <c r="X536" s="25">
        <v>101325.24</v>
      </c>
      <c r="Y536" s="26">
        <v>272.63</v>
      </c>
      <c r="Z536" s="25">
        <v>79588.95</v>
      </c>
      <c r="AA536" s="30">
        <v>0.69230000000000003</v>
      </c>
      <c r="AB536" s="30">
        <v>0.27679999999999999</v>
      </c>
      <c r="AC536" s="30">
        <v>2.93E-2</v>
      </c>
      <c r="AD536" s="30">
        <v>1.5E-3</v>
      </c>
      <c r="AE536" s="30">
        <v>0.30769999999999997</v>
      </c>
      <c r="AF536" s="25">
        <v>79.59</v>
      </c>
      <c r="AG536" s="25">
        <v>3083.78</v>
      </c>
      <c r="AH536" s="25">
        <v>472.81</v>
      </c>
      <c r="AI536" s="25">
        <v>78057.25</v>
      </c>
      <c r="AJ536" s="28">
        <v>67</v>
      </c>
      <c r="AK536" s="33">
        <v>24541</v>
      </c>
      <c r="AL536" s="33">
        <v>34174</v>
      </c>
      <c r="AM536" s="26">
        <v>51.52</v>
      </c>
      <c r="AN536" s="26">
        <v>36.729999999999997</v>
      </c>
      <c r="AO536" s="26">
        <v>42.37</v>
      </c>
      <c r="AP536" s="26">
        <v>6.2</v>
      </c>
      <c r="AQ536" s="25">
        <v>0</v>
      </c>
      <c r="AR536" s="27">
        <v>1.1434</v>
      </c>
      <c r="AS536" s="25">
        <v>1760.5</v>
      </c>
      <c r="AT536" s="25">
        <v>2297.4</v>
      </c>
      <c r="AU536" s="25">
        <v>5523.84</v>
      </c>
      <c r="AV536" s="25">
        <v>1292.98</v>
      </c>
      <c r="AW536" s="25">
        <v>428.11</v>
      </c>
      <c r="AX536" s="25">
        <v>11302.84</v>
      </c>
      <c r="AY536" s="25">
        <v>6536.1</v>
      </c>
      <c r="AZ536" s="30">
        <v>0.56100000000000005</v>
      </c>
      <c r="BA536" s="25">
        <v>3512.56</v>
      </c>
      <c r="BB536" s="30">
        <v>0.30149999999999999</v>
      </c>
      <c r="BC536" s="25">
        <v>1601.63</v>
      </c>
      <c r="BD536" s="30">
        <v>0.13750000000000001</v>
      </c>
      <c r="BE536" s="25">
        <v>11650.28</v>
      </c>
      <c r="BF536" s="25">
        <v>4459.3100000000004</v>
      </c>
      <c r="BG536" s="30">
        <v>2.4988000000000001</v>
      </c>
      <c r="BH536" s="30">
        <v>0.4637</v>
      </c>
      <c r="BI536" s="30">
        <v>0.18010000000000001</v>
      </c>
      <c r="BJ536" s="30">
        <v>0.28489999999999999</v>
      </c>
      <c r="BK536" s="30">
        <v>2.4899999999999999E-2</v>
      </c>
      <c r="BL536" s="30">
        <v>4.6399999999999997E-2</v>
      </c>
    </row>
    <row r="537" spans="1:64" ht="15" x14ac:dyDescent="0.25">
      <c r="A537" s="28" t="s">
        <v>800</v>
      </c>
      <c r="B537" s="28">
        <v>44925</v>
      </c>
      <c r="C537" s="28">
        <v>39</v>
      </c>
      <c r="D537" s="29">
        <v>120.67</v>
      </c>
      <c r="E537" s="29">
        <v>4706.3100000000004</v>
      </c>
      <c r="F537" s="29">
        <v>4466</v>
      </c>
      <c r="G537" s="30">
        <v>2.5700000000000001E-2</v>
      </c>
      <c r="H537" s="30">
        <v>6.9999999999999999E-4</v>
      </c>
      <c r="I537" s="30">
        <v>4.6399999999999997E-2</v>
      </c>
      <c r="J537" s="30">
        <v>1E-3</v>
      </c>
      <c r="K537" s="30">
        <v>1.55E-2</v>
      </c>
      <c r="L537" s="30">
        <v>0.84570000000000001</v>
      </c>
      <c r="M537" s="30">
        <v>6.5000000000000002E-2</v>
      </c>
      <c r="N537" s="30">
        <v>0.40350000000000003</v>
      </c>
      <c r="O537" s="30">
        <v>1.1900000000000001E-2</v>
      </c>
      <c r="P537" s="30">
        <v>9.4299999999999995E-2</v>
      </c>
      <c r="Q537" s="29">
        <v>187.07</v>
      </c>
      <c r="R537" s="25">
        <v>60438.46</v>
      </c>
      <c r="S537" s="30">
        <v>0.2155</v>
      </c>
      <c r="T537" s="30">
        <v>0.24030000000000001</v>
      </c>
      <c r="U537" s="30">
        <v>0.54420000000000002</v>
      </c>
      <c r="V537" s="26">
        <v>19.82</v>
      </c>
      <c r="W537" s="29">
        <v>23.01</v>
      </c>
      <c r="X537" s="25">
        <v>95550.93</v>
      </c>
      <c r="Y537" s="26">
        <v>195</v>
      </c>
      <c r="Z537" s="25">
        <v>139235.62</v>
      </c>
      <c r="AA537" s="30">
        <v>0.72970000000000002</v>
      </c>
      <c r="AB537" s="30">
        <v>0.24329999999999999</v>
      </c>
      <c r="AC537" s="30">
        <v>2.5999999999999999E-2</v>
      </c>
      <c r="AD537" s="30">
        <v>1E-3</v>
      </c>
      <c r="AE537" s="30">
        <v>0.27039999999999997</v>
      </c>
      <c r="AF537" s="25">
        <v>139.24</v>
      </c>
      <c r="AG537" s="25">
        <v>3748.19</v>
      </c>
      <c r="AH537" s="25">
        <v>384.48</v>
      </c>
      <c r="AI537" s="25">
        <v>158041.43</v>
      </c>
      <c r="AJ537" s="28">
        <v>441</v>
      </c>
      <c r="AK537" s="33">
        <v>32108</v>
      </c>
      <c r="AL537" s="33">
        <v>50035</v>
      </c>
      <c r="AM537" s="26">
        <v>53.9</v>
      </c>
      <c r="AN537" s="26">
        <v>23.9</v>
      </c>
      <c r="AO537" s="26">
        <v>32.99</v>
      </c>
      <c r="AP537" s="26">
        <v>4.5</v>
      </c>
      <c r="AQ537" s="25">
        <v>1878.65</v>
      </c>
      <c r="AR537" s="27">
        <v>1.2565</v>
      </c>
      <c r="AS537" s="25">
        <v>1006.12</v>
      </c>
      <c r="AT537" s="25">
        <v>1817.52</v>
      </c>
      <c r="AU537" s="25">
        <v>5911.82</v>
      </c>
      <c r="AV537" s="25">
        <v>665.76</v>
      </c>
      <c r="AW537" s="25">
        <v>65.45</v>
      </c>
      <c r="AX537" s="25">
        <v>9466.66</v>
      </c>
      <c r="AY537" s="25">
        <v>3620.36</v>
      </c>
      <c r="AZ537" s="30">
        <v>0.3659</v>
      </c>
      <c r="BA537" s="25">
        <v>5418.4</v>
      </c>
      <c r="BB537" s="30">
        <v>0.54759999999999998</v>
      </c>
      <c r="BC537" s="25">
        <v>856.76</v>
      </c>
      <c r="BD537" s="30">
        <v>8.6599999999999996E-2</v>
      </c>
      <c r="BE537" s="25">
        <v>9895.51</v>
      </c>
      <c r="BF537" s="25">
        <v>1722.03</v>
      </c>
      <c r="BG537" s="30">
        <v>0.3856</v>
      </c>
      <c r="BH537" s="30">
        <v>0.6018</v>
      </c>
      <c r="BI537" s="30">
        <v>0.2293</v>
      </c>
      <c r="BJ537" s="30">
        <v>0.1222</v>
      </c>
      <c r="BK537" s="30">
        <v>3.0700000000000002E-2</v>
      </c>
      <c r="BL537" s="30">
        <v>1.61E-2</v>
      </c>
    </row>
    <row r="538" spans="1:64" ht="15" x14ac:dyDescent="0.25">
      <c r="A538" s="28" t="s">
        <v>801</v>
      </c>
      <c r="B538" s="28">
        <v>50302</v>
      </c>
      <c r="C538" s="28">
        <v>95</v>
      </c>
      <c r="D538" s="29">
        <v>17.29</v>
      </c>
      <c r="E538" s="29">
        <v>1642.18</v>
      </c>
      <c r="F538" s="29">
        <v>1554</v>
      </c>
      <c r="G538" s="30">
        <v>2.5999999999999999E-3</v>
      </c>
      <c r="H538" s="30">
        <v>5.9999999999999995E-4</v>
      </c>
      <c r="I538" s="30">
        <v>4.1999999999999997E-3</v>
      </c>
      <c r="J538" s="30">
        <v>8.0000000000000004E-4</v>
      </c>
      <c r="K538" s="30">
        <v>6.3E-3</v>
      </c>
      <c r="L538" s="30">
        <v>0.96870000000000001</v>
      </c>
      <c r="M538" s="30">
        <v>1.6799999999999999E-2</v>
      </c>
      <c r="N538" s="30">
        <v>0.41860000000000003</v>
      </c>
      <c r="O538" s="30">
        <v>0</v>
      </c>
      <c r="P538" s="30">
        <v>0.12039999999999999</v>
      </c>
      <c r="Q538" s="29">
        <v>76</v>
      </c>
      <c r="R538" s="25">
        <v>46967.79</v>
      </c>
      <c r="S538" s="30">
        <v>0.16669999999999999</v>
      </c>
      <c r="T538" s="30">
        <v>0.25490000000000002</v>
      </c>
      <c r="U538" s="30">
        <v>0.57840000000000003</v>
      </c>
      <c r="V538" s="26">
        <v>17.46</v>
      </c>
      <c r="W538" s="29">
        <v>8.6</v>
      </c>
      <c r="X538" s="25">
        <v>64652.63</v>
      </c>
      <c r="Y538" s="26">
        <v>182.24</v>
      </c>
      <c r="Z538" s="25">
        <v>124622.97</v>
      </c>
      <c r="AA538" s="30">
        <v>0.83020000000000005</v>
      </c>
      <c r="AB538" s="30">
        <v>0.1124</v>
      </c>
      <c r="AC538" s="30">
        <v>5.6500000000000002E-2</v>
      </c>
      <c r="AD538" s="30">
        <v>8.9999999999999998E-4</v>
      </c>
      <c r="AE538" s="30">
        <v>0.1701</v>
      </c>
      <c r="AF538" s="25">
        <v>124.62</v>
      </c>
      <c r="AG538" s="25">
        <v>3718.52</v>
      </c>
      <c r="AH538" s="25">
        <v>470.03</v>
      </c>
      <c r="AI538" s="25">
        <v>132956.81</v>
      </c>
      <c r="AJ538" s="28">
        <v>355</v>
      </c>
      <c r="AK538" s="33">
        <v>32365</v>
      </c>
      <c r="AL538" s="33">
        <v>46305</v>
      </c>
      <c r="AM538" s="26">
        <v>36</v>
      </c>
      <c r="AN538" s="26">
        <v>29.45</v>
      </c>
      <c r="AO538" s="26">
        <v>29.52</v>
      </c>
      <c r="AP538" s="26">
        <v>5</v>
      </c>
      <c r="AQ538" s="25">
        <v>0</v>
      </c>
      <c r="AR538" s="27">
        <v>0.95130000000000003</v>
      </c>
      <c r="AS538" s="25">
        <v>1145.06</v>
      </c>
      <c r="AT538" s="25">
        <v>1555.6</v>
      </c>
      <c r="AU538" s="25">
        <v>4349.38</v>
      </c>
      <c r="AV538" s="25">
        <v>655.16999999999996</v>
      </c>
      <c r="AW538" s="25">
        <v>243.38</v>
      </c>
      <c r="AX538" s="25">
        <v>7948.59</v>
      </c>
      <c r="AY538" s="25">
        <v>3956.15</v>
      </c>
      <c r="AZ538" s="30">
        <v>0.50319999999999998</v>
      </c>
      <c r="BA538" s="25">
        <v>3486.94</v>
      </c>
      <c r="BB538" s="30">
        <v>0.44350000000000001</v>
      </c>
      <c r="BC538" s="25">
        <v>419.68</v>
      </c>
      <c r="BD538" s="30">
        <v>5.3400000000000003E-2</v>
      </c>
      <c r="BE538" s="25">
        <v>7862.76</v>
      </c>
      <c r="BF538" s="25">
        <v>2912.62</v>
      </c>
      <c r="BG538" s="30">
        <v>0.81740000000000002</v>
      </c>
      <c r="BH538" s="30">
        <v>0.56820000000000004</v>
      </c>
      <c r="BI538" s="30">
        <v>0.19639999999999999</v>
      </c>
      <c r="BJ538" s="30">
        <v>0.1409</v>
      </c>
      <c r="BK538" s="30">
        <v>4.8500000000000001E-2</v>
      </c>
      <c r="BL538" s="30">
        <v>4.6100000000000002E-2</v>
      </c>
    </row>
    <row r="539" spans="1:64" ht="15" x14ac:dyDescent="0.25">
      <c r="A539" s="28" t="s">
        <v>802</v>
      </c>
      <c r="B539" s="28">
        <v>49957</v>
      </c>
      <c r="C539" s="28">
        <v>45</v>
      </c>
      <c r="D539" s="29">
        <v>33</v>
      </c>
      <c r="E539" s="29">
        <v>1485.11</v>
      </c>
      <c r="F539" s="29">
        <v>1491</v>
      </c>
      <c r="G539" s="30">
        <v>2E-3</v>
      </c>
      <c r="H539" s="30">
        <v>0</v>
      </c>
      <c r="I539" s="30">
        <v>4.0000000000000001E-3</v>
      </c>
      <c r="J539" s="30">
        <v>0</v>
      </c>
      <c r="K539" s="30">
        <v>6.4000000000000003E-3</v>
      </c>
      <c r="L539" s="30">
        <v>0.97809999999999997</v>
      </c>
      <c r="M539" s="30">
        <v>9.4999999999999998E-3</v>
      </c>
      <c r="N539" s="30">
        <v>0.26490000000000002</v>
      </c>
      <c r="O539" s="30">
        <v>0</v>
      </c>
      <c r="P539" s="30">
        <v>0.1346</v>
      </c>
      <c r="Q539" s="29">
        <v>53.1</v>
      </c>
      <c r="R539" s="25">
        <v>53337.43</v>
      </c>
      <c r="S539" s="30">
        <v>0.20449999999999999</v>
      </c>
      <c r="T539" s="30">
        <v>0.1477</v>
      </c>
      <c r="U539" s="30">
        <v>0.64770000000000005</v>
      </c>
      <c r="V539" s="26">
        <v>22.24</v>
      </c>
      <c r="W539" s="29">
        <v>9</v>
      </c>
      <c r="X539" s="25">
        <v>81296.22</v>
      </c>
      <c r="Y539" s="26">
        <v>155.24</v>
      </c>
      <c r="Z539" s="25">
        <v>122777.12</v>
      </c>
      <c r="AA539" s="30">
        <v>0.8679</v>
      </c>
      <c r="AB539" s="30">
        <v>7.6899999999999996E-2</v>
      </c>
      <c r="AC539" s="30">
        <v>5.3999999999999999E-2</v>
      </c>
      <c r="AD539" s="30">
        <v>1.2999999999999999E-3</v>
      </c>
      <c r="AE539" s="30">
        <v>0.13300000000000001</v>
      </c>
      <c r="AF539" s="25">
        <v>122.78</v>
      </c>
      <c r="AG539" s="25">
        <v>3905.11</v>
      </c>
      <c r="AH539" s="25">
        <v>477.83</v>
      </c>
      <c r="AI539" s="25">
        <v>127650.71</v>
      </c>
      <c r="AJ539" s="28">
        <v>332</v>
      </c>
      <c r="AK539" s="33">
        <v>32176</v>
      </c>
      <c r="AL539" s="33">
        <v>48471</v>
      </c>
      <c r="AM539" s="26">
        <v>62.6</v>
      </c>
      <c r="AN539" s="26">
        <v>29.24</v>
      </c>
      <c r="AO539" s="26">
        <v>38.71</v>
      </c>
      <c r="AP539" s="26">
        <v>5.6</v>
      </c>
      <c r="AQ539" s="25">
        <v>0</v>
      </c>
      <c r="AR539" s="27">
        <v>0.65149999999999997</v>
      </c>
      <c r="AS539" s="25">
        <v>936.35</v>
      </c>
      <c r="AT539" s="25">
        <v>1499.4</v>
      </c>
      <c r="AU539" s="25">
        <v>3951.35</v>
      </c>
      <c r="AV539" s="25">
        <v>947.86</v>
      </c>
      <c r="AW539" s="25">
        <v>91.6</v>
      </c>
      <c r="AX539" s="25">
        <v>7426.56</v>
      </c>
      <c r="AY539" s="25">
        <v>4193.78</v>
      </c>
      <c r="AZ539" s="30">
        <v>0.52059999999999995</v>
      </c>
      <c r="BA539" s="25">
        <v>3400.13</v>
      </c>
      <c r="BB539" s="30">
        <v>0.42209999999999998</v>
      </c>
      <c r="BC539" s="25">
        <v>462</v>
      </c>
      <c r="BD539" s="30">
        <v>5.7299999999999997E-2</v>
      </c>
      <c r="BE539" s="25">
        <v>8055.92</v>
      </c>
      <c r="BF539" s="25">
        <v>3923.8</v>
      </c>
      <c r="BG539" s="30">
        <v>0.95569999999999999</v>
      </c>
      <c r="BH539" s="30">
        <v>0.55579999999999996</v>
      </c>
      <c r="BI539" s="30">
        <v>0.2382</v>
      </c>
      <c r="BJ539" s="30">
        <v>0.16220000000000001</v>
      </c>
      <c r="BK539" s="30">
        <v>3.2099999999999997E-2</v>
      </c>
      <c r="BL539" s="30">
        <v>1.1599999999999999E-2</v>
      </c>
    </row>
    <row r="540" spans="1:64" ht="15" x14ac:dyDescent="0.25">
      <c r="A540" s="28" t="s">
        <v>803</v>
      </c>
      <c r="B540" s="28">
        <v>49296</v>
      </c>
      <c r="C540" s="28">
        <v>60</v>
      </c>
      <c r="D540" s="29">
        <v>16.03</v>
      </c>
      <c r="E540" s="29">
        <v>961.67</v>
      </c>
      <c r="F540" s="29">
        <v>913</v>
      </c>
      <c r="G540" s="30">
        <v>4.4000000000000003E-3</v>
      </c>
      <c r="H540" s="30">
        <v>0</v>
      </c>
      <c r="I540" s="30">
        <v>4.4000000000000003E-3</v>
      </c>
      <c r="J540" s="30">
        <v>0</v>
      </c>
      <c r="K540" s="30">
        <v>0</v>
      </c>
      <c r="L540" s="30">
        <v>0.98140000000000005</v>
      </c>
      <c r="M540" s="30">
        <v>9.7999999999999997E-3</v>
      </c>
      <c r="N540" s="30">
        <v>0.34610000000000002</v>
      </c>
      <c r="O540" s="30">
        <v>0</v>
      </c>
      <c r="P540" s="30">
        <v>8.8999999999999996E-2</v>
      </c>
      <c r="Q540" s="29">
        <v>45.32</v>
      </c>
      <c r="R540" s="25">
        <v>47222.6</v>
      </c>
      <c r="S540" s="30">
        <v>0.20480000000000001</v>
      </c>
      <c r="T540" s="30">
        <v>0.253</v>
      </c>
      <c r="U540" s="30">
        <v>0.54220000000000002</v>
      </c>
      <c r="V540" s="26">
        <v>18.12</v>
      </c>
      <c r="W540" s="29">
        <v>4.25</v>
      </c>
      <c r="X540" s="25">
        <v>79447.289999999994</v>
      </c>
      <c r="Y540" s="26">
        <v>216.63</v>
      </c>
      <c r="Z540" s="25">
        <v>115504.24</v>
      </c>
      <c r="AA540" s="30">
        <v>0.86970000000000003</v>
      </c>
      <c r="AB540" s="30">
        <v>5.5199999999999999E-2</v>
      </c>
      <c r="AC540" s="30">
        <v>7.4399999999999994E-2</v>
      </c>
      <c r="AD540" s="30">
        <v>6.9999999999999999E-4</v>
      </c>
      <c r="AE540" s="30">
        <v>0.1303</v>
      </c>
      <c r="AF540" s="25">
        <v>115.5</v>
      </c>
      <c r="AG540" s="25">
        <v>3009.22</v>
      </c>
      <c r="AH540" s="25">
        <v>417.12</v>
      </c>
      <c r="AI540" s="25">
        <v>117265.44</v>
      </c>
      <c r="AJ540" s="28">
        <v>274</v>
      </c>
      <c r="AK540" s="33">
        <v>32904</v>
      </c>
      <c r="AL540" s="33">
        <v>42892</v>
      </c>
      <c r="AM540" s="26">
        <v>40.08</v>
      </c>
      <c r="AN540" s="26">
        <v>24.68</v>
      </c>
      <c r="AO540" s="26">
        <v>28.67</v>
      </c>
      <c r="AP540" s="26">
        <v>4.4000000000000004</v>
      </c>
      <c r="AQ540" s="25">
        <v>736</v>
      </c>
      <c r="AR540" s="27">
        <v>1.1800999999999999</v>
      </c>
      <c r="AS540" s="25">
        <v>1378.09</v>
      </c>
      <c r="AT540" s="25">
        <v>2098.65</v>
      </c>
      <c r="AU540" s="25">
        <v>5298.79</v>
      </c>
      <c r="AV540" s="25">
        <v>1171.2</v>
      </c>
      <c r="AW540" s="25">
        <v>102.5</v>
      </c>
      <c r="AX540" s="25">
        <v>10049.24</v>
      </c>
      <c r="AY540" s="25">
        <v>4822.71</v>
      </c>
      <c r="AZ540" s="30">
        <v>0.52339999999999998</v>
      </c>
      <c r="BA540" s="25">
        <v>3706.39</v>
      </c>
      <c r="BB540" s="30">
        <v>0.40229999999999999</v>
      </c>
      <c r="BC540" s="25">
        <v>684.58</v>
      </c>
      <c r="BD540" s="30">
        <v>7.4300000000000005E-2</v>
      </c>
      <c r="BE540" s="25">
        <v>9213.67</v>
      </c>
      <c r="BF540" s="25">
        <v>3873.38</v>
      </c>
      <c r="BG540" s="30">
        <v>1.3744000000000001</v>
      </c>
      <c r="BH540" s="30">
        <v>0.55959999999999999</v>
      </c>
      <c r="BI540" s="30">
        <v>0.21609999999999999</v>
      </c>
      <c r="BJ540" s="30">
        <v>0.16600000000000001</v>
      </c>
      <c r="BK540" s="30">
        <v>2.8799999999999999E-2</v>
      </c>
      <c r="BL540" s="30">
        <v>2.9499999999999998E-2</v>
      </c>
    </row>
    <row r="541" spans="1:64" ht="15" x14ac:dyDescent="0.25">
      <c r="A541" s="28" t="s">
        <v>804</v>
      </c>
      <c r="B541" s="28">
        <v>50070</v>
      </c>
      <c r="C541" s="28">
        <v>23</v>
      </c>
      <c r="D541" s="29">
        <v>185.48</v>
      </c>
      <c r="E541" s="29">
        <v>4265.99</v>
      </c>
      <c r="F541" s="29">
        <v>4237</v>
      </c>
      <c r="G541" s="30">
        <v>6.2600000000000003E-2</v>
      </c>
      <c r="H541" s="30">
        <v>2.0000000000000001E-4</v>
      </c>
      <c r="I541" s="30">
        <v>0.22900000000000001</v>
      </c>
      <c r="J541" s="30">
        <v>1.2999999999999999E-3</v>
      </c>
      <c r="K541" s="30">
        <v>2.1700000000000001E-2</v>
      </c>
      <c r="L541" s="30">
        <v>0.63690000000000002</v>
      </c>
      <c r="M541" s="30">
        <v>4.8300000000000003E-2</v>
      </c>
      <c r="N541" s="30">
        <v>0.1565</v>
      </c>
      <c r="O541" s="30">
        <v>1.8200000000000001E-2</v>
      </c>
      <c r="P541" s="30">
        <v>8.09E-2</v>
      </c>
      <c r="Q541" s="29">
        <v>173</v>
      </c>
      <c r="R541" s="25">
        <v>65611.55</v>
      </c>
      <c r="S541" s="30">
        <v>0.63749999999999996</v>
      </c>
      <c r="T541" s="30">
        <v>0.15</v>
      </c>
      <c r="U541" s="30">
        <v>0.21249999999999999</v>
      </c>
      <c r="V541" s="26">
        <v>21.4</v>
      </c>
      <c r="W541" s="29">
        <v>24.5</v>
      </c>
      <c r="X541" s="25">
        <v>86855.53</v>
      </c>
      <c r="Y541" s="26">
        <v>172.71</v>
      </c>
      <c r="Z541" s="25">
        <v>200852.42</v>
      </c>
      <c r="AA541" s="30">
        <v>0.68940000000000001</v>
      </c>
      <c r="AB541" s="30">
        <v>0.29330000000000001</v>
      </c>
      <c r="AC541" s="30">
        <v>1.6E-2</v>
      </c>
      <c r="AD541" s="30">
        <v>1.2999999999999999E-3</v>
      </c>
      <c r="AE541" s="30">
        <v>0.31059999999999999</v>
      </c>
      <c r="AF541" s="25">
        <v>200.85</v>
      </c>
      <c r="AG541" s="25">
        <v>6589.55</v>
      </c>
      <c r="AH541" s="25">
        <v>653.61</v>
      </c>
      <c r="AI541" s="25">
        <v>228640.8</v>
      </c>
      <c r="AJ541" s="28">
        <v>562</v>
      </c>
      <c r="AK541" s="33">
        <v>44966</v>
      </c>
      <c r="AL541" s="33">
        <v>62145</v>
      </c>
      <c r="AM541" s="26">
        <v>57.2</v>
      </c>
      <c r="AN541" s="26">
        <v>31.15</v>
      </c>
      <c r="AO541" s="26">
        <v>35.28</v>
      </c>
      <c r="AP541" s="26">
        <v>4.97</v>
      </c>
      <c r="AQ541" s="25">
        <v>0</v>
      </c>
      <c r="AR541" s="27">
        <v>0.7097</v>
      </c>
      <c r="AS541" s="25">
        <v>1322.71</v>
      </c>
      <c r="AT541" s="25">
        <v>1866.71</v>
      </c>
      <c r="AU541" s="25">
        <v>5759.92</v>
      </c>
      <c r="AV541" s="25">
        <v>1083.19</v>
      </c>
      <c r="AW541" s="25">
        <v>417.48</v>
      </c>
      <c r="AX541" s="25">
        <v>10450</v>
      </c>
      <c r="AY541" s="25">
        <v>3333.86</v>
      </c>
      <c r="AZ541" s="30">
        <v>0.34660000000000002</v>
      </c>
      <c r="BA541" s="25">
        <v>5775.13</v>
      </c>
      <c r="BB541" s="30">
        <v>0.60040000000000004</v>
      </c>
      <c r="BC541" s="25">
        <v>509.55</v>
      </c>
      <c r="BD541" s="30">
        <v>5.2999999999999999E-2</v>
      </c>
      <c r="BE541" s="25">
        <v>9618.5400000000009</v>
      </c>
      <c r="BF541" s="25">
        <v>882.34</v>
      </c>
      <c r="BG541" s="30">
        <v>0.16220000000000001</v>
      </c>
      <c r="BH541" s="30">
        <v>0.64170000000000005</v>
      </c>
      <c r="BI541" s="30">
        <v>0.24</v>
      </c>
      <c r="BJ541" s="30">
        <v>7.5300000000000006E-2</v>
      </c>
      <c r="BK541" s="30">
        <v>2.4500000000000001E-2</v>
      </c>
      <c r="BL541" s="30">
        <v>1.8499999999999999E-2</v>
      </c>
    </row>
    <row r="542" spans="1:64" ht="15" x14ac:dyDescent="0.25">
      <c r="A542" s="28" t="s">
        <v>805</v>
      </c>
      <c r="B542" s="28">
        <v>46011</v>
      </c>
      <c r="C542" s="28">
        <v>148</v>
      </c>
      <c r="D542" s="29">
        <v>9.67</v>
      </c>
      <c r="E542" s="29">
        <v>1431.04</v>
      </c>
      <c r="F542" s="29">
        <v>1536</v>
      </c>
      <c r="G542" s="30">
        <v>2.2000000000000001E-3</v>
      </c>
      <c r="H542" s="30">
        <v>0</v>
      </c>
      <c r="I542" s="30">
        <v>4.0000000000000001E-3</v>
      </c>
      <c r="J542" s="30">
        <v>0</v>
      </c>
      <c r="K542" s="30">
        <v>2.5000000000000001E-3</v>
      </c>
      <c r="L542" s="30">
        <v>0.98209999999999997</v>
      </c>
      <c r="M542" s="30">
        <v>9.1999999999999998E-3</v>
      </c>
      <c r="N542" s="30">
        <v>0.41599999999999998</v>
      </c>
      <c r="O542" s="30">
        <v>0</v>
      </c>
      <c r="P542" s="30">
        <v>0.13339999999999999</v>
      </c>
      <c r="Q542" s="29">
        <v>75.7</v>
      </c>
      <c r="R542" s="25">
        <v>48863.08</v>
      </c>
      <c r="S542" s="30">
        <v>0.10100000000000001</v>
      </c>
      <c r="T542" s="30">
        <v>0.1515</v>
      </c>
      <c r="U542" s="30">
        <v>0.74750000000000005</v>
      </c>
      <c r="V542" s="26">
        <v>14.91</v>
      </c>
      <c r="W542" s="29">
        <v>11.3</v>
      </c>
      <c r="X542" s="25">
        <v>57721.27</v>
      </c>
      <c r="Y542" s="26">
        <v>123.47</v>
      </c>
      <c r="Z542" s="25">
        <v>93181.99</v>
      </c>
      <c r="AA542" s="30">
        <v>0.81489999999999996</v>
      </c>
      <c r="AB542" s="30">
        <v>0.12180000000000001</v>
      </c>
      <c r="AC542" s="30">
        <v>6.1800000000000001E-2</v>
      </c>
      <c r="AD542" s="30">
        <v>1.5E-3</v>
      </c>
      <c r="AE542" s="30">
        <v>0.18509999999999999</v>
      </c>
      <c r="AF542" s="25">
        <v>93.18</v>
      </c>
      <c r="AG542" s="25">
        <v>2123.64</v>
      </c>
      <c r="AH542" s="25">
        <v>283.99</v>
      </c>
      <c r="AI542" s="25">
        <v>87790.61</v>
      </c>
      <c r="AJ542" s="28">
        <v>103</v>
      </c>
      <c r="AK542" s="33">
        <v>29500</v>
      </c>
      <c r="AL542" s="33">
        <v>42036</v>
      </c>
      <c r="AM542" s="26">
        <v>29.95</v>
      </c>
      <c r="AN542" s="26">
        <v>22.22</v>
      </c>
      <c r="AO542" s="26">
        <v>22.85</v>
      </c>
      <c r="AP542" s="26">
        <v>4.6500000000000004</v>
      </c>
      <c r="AQ542" s="25">
        <v>0</v>
      </c>
      <c r="AR542" s="27">
        <v>0.62529999999999997</v>
      </c>
      <c r="AS542" s="25">
        <v>928.32</v>
      </c>
      <c r="AT542" s="25">
        <v>1627.08</v>
      </c>
      <c r="AU542" s="25">
        <v>5485.34</v>
      </c>
      <c r="AV542" s="25">
        <v>709.45</v>
      </c>
      <c r="AW542" s="25">
        <v>319.86</v>
      </c>
      <c r="AX542" s="25">
        <v>9070.0499999999993</v>
      </c>
      <c r="AY542" s="25">
        <v>5238.67</v>
      </c>
      <c r="AZ542" s="30">
        <v>0.61339999999999995</v>
      </c>
      <c r="BA542" s="25">
        <v>2394.4899999999998</v>
      </c>
      <c r="BB542" s="30">
        <v>0.28039999999999998</v>
      </c>
      <c r="BC542" s="25">
        <v>906.54</v>
      </c>
      <c r="BD542" s="30">
        <v>0.1062</v>
      </c>
      <c r="BE542" s="25">
        <v>8539.69</v>
      </c>
      <c r="BF542" s="25">
        <v>6186.81</v>
      </c>
      <c r="BG542" s="30">
        <v>2.1040000000000001</v>
      </c>
      <c r="BH542" s="30">
        <v>0.56779999999999997</v>
      </c>
      <c r="BI542" s="30">
        <v>0.28870000000000001</v>
      </c>
      <c r="BJ542" s="30">
        <v>0.1069</v>
      </c>
      <c r="BK542" s="30">
        <v>2.29E-2</v>
      </c>
      <c r="BL542" s="30">
        <v>1.37E-2</v>
      </c>
    </row>
    <row r="543" spans="1:64" ht="15" x14ac:dyDescent="0.25">
      <c r="A543" s="28" t="s">
        <v>806</v>
      </c>
      <c r="B543" s="28">
        <v>49536</v>
      </c>
      <c r="C543" s="28">
        <v>63</v>
      </c>
      <c r="D543" s="29">
        <v>30.88</v>
      </c>
      <c r="E543" s="29">
        <v>1945.26</v>
      </c>
      <c r="F543" s="29">
        <v>2185</v>
      </c>
      <c r="G543" s="30">
        <v>7.7999999999999996E-3</v>
      </c>
      <c r="H543" s="30">
        <v>0</v>
      </c>
      <c r="I543" s="30">
        <v>1.9900000000000001E-2</v>
      </c>
      <c r="J543" s="30">
        <v>4.1000000000000003E-3</v>
      </c>
      <c r="K543" s="30">
        <v>9.4999999999999998E-3</v>
      </c>
      <c r="L543" s="30">
        <v>0.9113</v>
      </c>
      <c r="M543" s="30">
        <v>4.7399999999999998E-2</v>
      </c>
      <c r="N543" s="30">
        <v>0.45860000000000001</v>
      </c>
      <c r="O543" s="30">
        <v>0</v>
      </c>
      <c r="P543" s="30">
        <v>9.8500000000000004E-2</v>
      </c>
      <c r="Q543" s="29">
        <v>77</v>
      </c>
      <c r="R543" s="25">
        <v>53518.76</v>
      </c>
      <c r="S543" s="30">
        <v>0.4224</v>
      </c>
      <c r="T543" s="30">
        <v>0.14660000000000001</v>
      </c>
      <c r="U543" s="30">
        <v>0.43099999999999999</v>
      </c>
      <c r="V543" s="26">
        <v>22.51</v>
      </c>
      <c r="W543" s="29">
        <v>8.14</v>
      </c>
      <c r="X543" s="25">
        <v>85142.87</v>
      </c>
      <c r="Y543" s="26">
        <v>230.97</v>
      </c>
      <c r="Z543" s="25">
        <v>92689.47</v>
      </c>
      <c r="AA543" s="30">
        <v>0.85219999999999996</v>
      </c>
      <c r="AB543" s="30">
        <v>0.1111</v>
      </c>
      <c r="AC543" s="30">
        <v>3.4700000000000002E-2</v>
      </c>
      <c r="AD543" s="30">
        <v>1.9E-3</v>
      </c>
      <c r="AE543" s="30">
        <v>0.14779999999999999</v>
      </c>
      <c r="AF543" s="25">
        <v>92.69</v>
      </c>
      <c r="AG543" s="25">
        <v>2156.77</v>
      </c>
      <c r="AH543" s="25">
        <v>267.20999999999998</v>
      </c>
      <c r="AI543" s="25">
        <v>81896.73</v>
      </c>
      <c r="AJ543" s="28">
        <v>76</v>
      </c>
      <c r="AK543" s="33">
        <v>30751</v>
      </c>
      <c r="AL543" s="33">
        <v>48927</v>
      </c>
      <c r="AM543" s="26">
        <v>36</v>
      </c>
      <c r="AN543" s="26">
        <v>22.72</v>
      </c>
      <c r="AO543" s="26">
        <v>23.3</v>
      </c>
      <c r="AP543" s="26">
        <v>4.5</v>
      </c>
      <c r="AQ543" s="25">
        <v>553.63</v>
      </c>
      <c r="AR543" s="27">
        <v>0.87519999999999998</v>
      </c>
      <c r="AS543" s="25">
        <v>1001.72</v>
      </c>
      <c r="AT543" s="25">
        <v>1430.23</v>
      </c>
      <c r="AU543" s="25">
        <v>4865.18</v>
      </c>
      <c r="AV543" s="25">
        <v>485.36</v>
      </c>
      <c r="AW543" s="25">
        <v>136.16999999999999</v>
      </c>
      <c r="AX543" s="25">
        <v>7918.65</v>
      </c>
      <c r="AY543" s="25">
        <v>4457.8900000000003</v>
      </c>
      <c r="AZ543" s="30">
        <v>0.52049999999999996</v>
      </c>
      <c r="BA543" s="25">
        <v>3300.91</v>
      </c>
      <c r="BB543" s="30">
        <v>0.38540000000000002</v>
      </c>
      <c r="BC543" s="25">
        <v>806.45</v>
      </c>
      <c r="BD543" s="30">
        <v>9.4200000000000006E-2</v>
      </c>
      <c r="BE543" s="25">
        <v>8565.25</v>
      </c>
      <c r="BF543" s="25">
        <v>5688.75</v>
      </c>
      <c r="BG543" s="30">
        <v>1.6605000000000001</v>
      </c>
      <c r="BH543" s="30">
        <v>0.55159999999999998</v>
      </c>
      <c r="BI543" s="30">
        <v>0.2364</v>
      </c>
      <c r="BJ543" s="30">
        <v>0.156</v>
      </c>
      <c r="BK543" s="30">
        <v>3.8300000000000001E-2</v>
      </c>
      <c r="BL543" s="30">
        <v>1.77E-2</v>
      </c>
    </row>
    <row r="544" spans="1:64" ht="15" x14ac:dyDescent="0.25">
      <c r="A544" s="28" t="s">
        <v>807</v>
      </c>
      <c r="B544" s="28">
        <v>46458</v>
      </c>
      <c r="C544" s="28">
        <v>81</v>
      </c>
      <c r="D544" s="29">
        <v>15.87</v>
      </c>
      <c r="E544" s="29">
        <v>1285.71</v>
      </c>
      <c r="F544" s="29">
        <v>1326</v>
      </c>
      <c r="G544" s="30">
        <v>1.8E-3</v>
      </c>
      <c r="H544" s="30">
        <v>0</v>
      </c>
      <c r="I544" s="30">
        <v>2.7000000000000001E-3</v>
      </c>
      <c r="J544" s="30">
        <v>1E-3</v>
      </c>
      <c r="K544" s="30">
        <v>4.1999999999999997E-3</v>
      </c>
      <c r="L544" s="30">
        <v>0.97419999999999995</v>
      </c>
      <c r="M544" s="30">
        <v>1.61E-2</v>
      </c>
      <c r="N544" s="30">
        <v>0.37180000000000002</v>
      </c>
      <c r="O544" s="30">
        <v>0</v>
      </c>
      <c r="P544" s="30">
        <v>0.14580000000000001</v>
      </c>
      <c r="Q544" s="29">
        <v>58</v>
      </c>
      <c r="R544" s="25">
        <v>48397.3</v>
      </c>
      <c r="S544" s="30">
        <v>0.19789999999999999</v>
      </c>
      <c r="T544" s="30">
        <v>0.16669999999999999</v>
      </c>
      <c r="U544" s="30">
        <v>0.63539999999999996</v>
      </c>
      <c r="V544" s="26">
        <v>18.66</v>
      </c>
      <c r="W544" s="29">
        <v>12.2</v>
      </c>
      <c r="X544" s="25">
        <v>54566.79</v>
      </c>
      <c r="Y544" s="26">
        <v>103.15</v>
      </c>
      <c r="Z544" s="25">
        <v>100833.33</v>
      </c>
      <c r="AA544" s="30">
        <v>0.88029999999999997</v>
      </c>
      <c r="AB544" s="30">
        <v>5.3199999999999997E-2</v>
      </c>
      <c r="AC544" s="30">
        <v>6.5000000000000002E-2</v>
      </c>
      <c r="AD544" s="30">
        <v>1.5E-3</v>
      </c>
      <c r="AE544" s="30">
        <v>0.1202</v>
      </c>
      <c r="AF544" s="25">
        <v>100.83</v>
      </c>
      <c r="AG544" s="25">
        <v>2269.9899999999998</v>
      </c>
      <c r="AH544" s="25">
        <v>307.02999999999997</v>
      </c>
      <c r="AI544" s="25">
        <v>94115.94</v>
      </c>
      <c r="AJ544" s="28">
        <v>146</v>
      </c>
      <c r="AK544" s="33">
        <v>28558</v>
      </c>
      <c r="AL544" s="33">
        <v>39482</v>
      </c>
      <c r="AM544" s="26">
        <v>29.4</v>
      </c>
      <c r="AN544" s="26">
        <v>22.01</v>
      </c>
      <c r="AO544" s="26">
        <v>22.17</v>
      </c>
      <c r="AP544" s="26">
        <v>3.3</v>
      </c>
      <c r="AQ544" s="25">
        <v>484.26</v>
      </c>
      <c r="AR544" s="27">
        <v>1.1113999999999999</v>
      </c>
      <c r="AS544" s="25">
        <v>984.5</v>
      </c>
      <c r="AT544" s="25">
        <v>1869.32</v>
      </c>
      <c r="AU544" s="25">
        <v>5014.04</v>
      </c>
      <c r="AV544" s="25">
        <v>891.86</v>
      </c>
      <c r="AW544" s="25">
        <v>146.37</v>
      </c>
      <c r="AX544" s="25">
        <v>8906.09</v>
      </c>
      <c r="AY544" s="25">
        <v>5056.97</v>
      </c>
      <c r="AZ544" s="30">
        <v>0.5776</v>
      </c>
      <c r="BA544" s="25">
        <v>3056.33</v>
      </c>
      <c r="BB544" s="30">
        <v>0.34910000000000002</v>
      </c>
      <c r="BC544" s="25">
        <v>641.41</v>
      </c>
      <c r="BD544" s="30">
        <v>7.3300000000000004E-2</v>
      </c>
      <c r="BE544" s="25">
        <v>8754.7199999999993</v>
      </c>
      <c r="BF544" s="25">
        <v>5556.64</v>
      </c>
      <c r="BG544" s="30">
        <v>2.2559999999999998</v>
      </c>
      <c r="BH544" s="30">
        <v>0.56420000000000003</v>
      </c>
      <c r="BI544" s="30">
        <v>0.2429</v>
      </c>
      <c r="BJ544" s="30">
        <v>0.127</v>
      </c>
      <c r="BK544" s="30">
        <v>4.9500000000000002E-2</v>
      </c>
      <c r="BL544" s="30">
        <v>1.6400000000000001E-2</v>
      </c>
    </row>
    <row r="545" spans="1:64" ht="15" x14ac:dyDescent="0.25">
      <c r="A545" s="28" t="s">
        <v>808</v>
      </c>
      <c r="B545" s="28">
        <v>44933</v>
      </c>
      <c r="C545" s="28">
        <v>10</v>
      </c>
      <c r="D545" s="29">
        <v>571.33000000000004</v>
      </c>
      <c r="E545" s="29">
        <v>5713.29</v>
      </c>
      <c r="F545" s="29">
        <v>5542</v>
      </c>
      <c r="G545" s="30">
        <v>6.1400000000000003E-2</v>
      </c>
      <c r="H545" s="30">
        <v>0</v>
      </c>
      <c r="I545" s="30">
        <v>7.7000000000000002E-3</v>
      </c>
      <c r="J545" s="30">
        <v>1.2999999999999999E-3</v>
      </c>
      <c r="K545" s="30">
        <v>9.1999999999999998E-3</v>
      </c>
      <c r="L545" s="30">
        <v>0.89590000000000003</v>
      </c>
      <c r="M545" s="30">
        <v>2.4500000000000001E-2</v>
      </c>
      <c r="N545" s="30">
        <v>1.41E-2</v>
      </c>
      <c r="O545" s="30">
        <v>1.0800000000000001E-2</v>
      </c>
      <c r="P545" s="30">
        <v>7.3099999999999998E-2</v>
      </c>
      <c r="Q545" s="29">
        <v>318.20999999999998</v>
      </c>
      <c r="R545" s="25">
        <v>74873.64</v>
      </c>
      <c r="S545" s="30">
        <v>0.53480000000000005</v>
      </c>
      <c r="T545" s="30">
        <v>0.18490000000000001</v>
      </c>
      <c r="U545" s="30">
        <v>0.28029999999999999</v>
      </c>
      <c r="V545" s="26">
        <v>14.59</v>
      </c>
      <c r="W545" s="29">
        <v>27.5</v>
      </c>
      <c r="X545" s="25">
        <v>101532.87</v>
      </c>
      <c r="Y545" s="26">
        <v>207.76</v>
      </c>
      <c r="Z545" s="25">
        <v>279608.5</v>
      </c>
      <c r="AA545" s="30">
        <v>0.90890000000000004</v>
      </c>
      <c r="AB545" s="30">
        <v>8.2199999999999995E-2</v>
      </c>
      <c r="AC545" s="30">
        <v>8.3999999999999995E-3</v>
      </c>
      <c r="AD545" s="30">
        <v>5.0000000000000001E-4</v>
      </c>
      <c r="AE545" s="30">
        <v>9.11E-2</v>
      </c>
      <c r="AF545" s="25">
        <v>279.61</v>
      </c>
      <c r="AG545" s="25">
        <v>12396.81</v>
      </c>
      <c r="AH545" s="25">
        <v>1645.04</v>
      </c>
      <c r="AI545" s="25">
        <v>304041.11</v>
      </c>
      <c r="AJ545" s="28">
        <v>596</v>
      </c>
      <c r="AK545" s="33">
        <v>57176</v>
      </c>
      <c r="AL545" s="33">
        <v>106921</v>
      </c>
      <c r="AM545" s="26">
        <v>98.11</v>
      </c>
      <c r="AN545" s="26">
        <v>43.14</v>
      </c>
      <c r="AO545" s="26">
        <v>51.72</v>
      </c>
      <c r="AP545" s="26">
        <v>5.65</v>
      </c>
      <c r="AQ545" s="25">
        <v>0</v>
      </c>
      <c r="AR545" s="27">
        <v>0.76500000000000001</v>
      </c>
      <c r="AS545" s="25">
        <v>1378.73</v>
      </c>
      <c r="AT545" s="25">
        <v>1888.79</v>
      </c>
      <c r="AU545" s="25">
        <v>9634.0400000000009</v>
      </c>
      <c r="AV545" s="25">
        <v>1503.29</v>
      </c>
      <c r="AW545" s="25">
        <v>765.97</v>
      </c>
      <c r="AX545" s="25">
        <v>15170.82</v>
      </c>
      <c r="AY545" s="25">
        <v>3046.12</v>
      </c>
      <c r="AZ545" s="30">
        <v>0.20130000000000001</v>
      </c>
      <c r="BA545" s="25">
        <v>11560.15</v>
      </c>
      <c r="BB545" s="30">
        <v>0.7641</v>
      </c>
      <c r="BC545" s="25">
        <v>522.53</v>
      </c>
      <c r="BD545" s="30">
        <v>3.4500000000000003E-2</v>
      </c>
      <c r="BE545" s="25">
        <v>15128.8</v>
      </c>
      <c r="BF545" s="25">
        <v>-9.48</v>
      </c>
      <c r="BG545" s="30">
        <v>-6.9999999999999999E-4</v>
      </c>
      <c r="BH545" s="30">
        <v>0.64390000000000003</v>
      </c>
      <c r="BI545" s="30">
        <v>0.21759999999999999</v>
      </c>
      <c r="BJ545" s="30">
        <v>0.1022</v>
      </c>
      <c r="BK545" s="30">
        <v>2.3300000000000001E-2</v>
      </c>
      <c r="BL545" s="30">
        <v>1.2999999999999999E-2</v>
      </c>
    </row>
    <row r="546" spans="1:64" ht="15" x14ac:dyDescent="0.25">
      <c r="A546" s="28" t="s">
        <v>809</v>
      </c>
      <c r="B546" s="28">
        <v>45625</v>
      </c>
      <c r="C546" s="28">
        <v>214</v>
      </c>
      <c r="D546" s="29">
        <v>8.23</v>
      </c>
      <c r="E546" s="29">
        <v>1762.06</v>
      </c>
      <c r="F546" s="29">
        <v>1736</v>
      </c>
      <c r="G546" s="30">
        <v>9.4000000000000004E-3</v>
      </c>
      <c r="H546" s="30">
        <v>0</v>
      </c>
      <c r="I546" s="30">
        <v>2.8999999999999998E-3</v>
      </c>
      <c r="J546" s="30">
        <v>1.1999999999999999E-3</v>
      </c>
      <c r="K546" s="30">
        <v>5.4699999999999999E-2</v>
      </c>
      <c r="L546" s="30">
        <v>0.90159999999999996</v>
      </c>
      <c r="M546" s="30">
        <v>3.0200000000000001E-2</v>
      </c>
      <c r="N546" s="30">
        <v>0.38540000000000002</v>
      </c>
      <c r="O546" s="30">
        <v>1.67E-2</v>
      </c>
      <c r="P546" s="30">
        <v>0.1356</v>
      </c>
      <c r="Q546" s="29">
        <v>73.13</v>
      </c>
      <c r="R546" s="25">
        <v>52247.44</v>
      </c>
      <c r="S546" s="30">
        <v>0.14169999999999999</v>
      </c>
      <c r="T546" s="30">
        <v>0.23330000000000001</v>
      </c>
      <c r="U546" s="30">
        <v>0.625</v>
      </c>
      <c r="V546" s="26">
        <v>19.77</v>
      </c>
      <c r="W546" s="29">
        <v>11</v>
      </c>
      <c r="X546" s="25">
        <v>71953.36</v>
      </c>
      <c r="Y546" s="26">
        <v>156.66999999999999</v>
      </c>
      <c r="Z546" s="25">
        <v>130655.14</v>
      </c>
      <c r="AA546" s="30">
        <v>0.78690000000000004</v>
      </c>
      <c r="AB546" s="30">
        <v>0.17760000000000001</v>
      </c>
      <c r="AC546" s="30">
        <v>3.4700000000000002E-2</v>
      </c>
      <c r="AD546" s="30">
        <v>8.0000000000000004E-4</v>
      </c>
      <c r="AE546" s="30">
        <v>0.214</v>
      </c>
      <c r="AF546" s="25">
        <v>130.66</v>
      </c>
      <c r="AG546" s="25">
        <v>2914.43</v>
      </c>
      <c r="AH546" s="25">
        <v>310.25</v>
      </c>
      <c r="AI546" s="25">
        <v>133462.32999999999</v>
      </c>
      <c r="AJ546" s="28">
        <v>358</v>
      </c>
      <c r="AK546" s="33">
        <v>29031</v>
      </c>
      <c r="AL546" s="33">
        <v>40786</v>
      </c>
      <c r="AM546" s="26">
        <v>35.299999999999997</v>
      </c>
      <c r="AN546" s="26">
        <v>21.6</v>
      </c>
      <c r="AO546" s="26">
        <v>22.84</v>
      </c>
      <c r="AP546" s="26">
        <v>4.8</v>
      </c>
      <c r="AQ546" s="25">
        <v>1447.21</v>
      </c>
      <c r="AR546" s="27">
        <v>1.3323</v>
      </c>
      <c r="AS546" s="25">
        <v>1291.94</v>
      </c>
      <c r="AT546" s="25">
        <v>1762.23</v>
      </c>
      <c r="AU546" s="25">
        <v>4406.42</v>
      </c>
      <c r="AV546" s="25">
        <v>947.5</v>
      </c>
      <c r="AW546" s="25">
        <v>140.03</v>
      </c>
      <c r="AX546" s="25">
        <v>8548.1200000000008</v>
      </c>
      <c r="AY546" s="25">
        <v>3847.15</v>
      </c>
      <c r="AZ546" s="30">
        <v>0.43259999999999998</v>
      </c>
      <c r="BA546" s="25">
        <v>4357.4399999999996</v>
      </c>
      <c r="BB546" s="30">
        <v>0.49</v>
      </c>
      <c r="BC546" s="25">
        <v>687.62</v>
      </c>
      <c r="BD546" s="30">
        <v>7.7299999999999994E-2</v>
      </c>
      <c r="BE546" s="25">
        <v>8892.2099999999991</v>
      </c>
      <c r="BF546" s="25">
        <v>3151.55</v>
      </c>
      <c r="BG546" s="30">
        <v>0.94679999999999997</v>
      </c>
      <c r="BH546" s="30">
        <v>0.58409999999999995</v>
      </c>
      <c r="BI546" s="30">
        <v>0.19370000000000001</v>
      </c>
      <c r="BJ546" s="30">
        <v>0.14779999999999999</v>
      </c>
      <c r="BK546" s="30">
        <v>3.6900000000000002E-2</v>
      </c>
      <c r="BL546" s="30">
        <v>3.7400000000000003E-2</v>
      </c>
    </row>
    <row r="547" spans="1:64" ht="15" x14ac:dyDescent="0.25">
      <c r="A547" s="28" t="s">
        <v>810</v>
      </c>
      <c r="B547" s="28">
        <v>47522</v>
      </c>
      <c r="C547" s="28">
        <v>98</v>
      </c>
      <c r="D547" s="29">
        <v>7.56</v>
      </c>
      <c r="E547" s="29">
        <v>740.91</v>
      </c>
      <c r="F547" s="29">
        <v>649</v>
      </c>
      <c r="G547" s="30">
        <v>3.0999999999999999E-3</v>
      </c>
      <c r="H547" s="30">
        <v>0</v>
      </c>
      <c r="I547" s="30">
        <v>5.3E-3</v>
      </c>
      <c r="J547" s="30">
        <v>0</v>
      </c>
      <c r="K547" s="30">
        <v>2.2000000000000001E-3</v>
      </c>
      <c r="L547" s="30">
        <v>0.95750000000000002</v>
      </c>
      <c r="M547" s="30">
        <v>3.1899999999999998E-2</v>
      </c>
      <c r="N547" s="30">
        <v>0.49149999999999999</v>
      </c>
      <c r="O547" s="30">
        <v>0</v>
      </c>
      <c r="P547" s="30">
        <v>0.14580000000000001</v>
      </c>
      <c r="Q547" s="29">
        <v>32.020000000000003</v>
      </c>
      <c r="R547" s="25">
        <v>38568.949999999997</v>
      </c>
      <c r="S547" s="30">
        <v>0.58730000000000004</v>
      </c>
      <c r="T547" s="30">
        <v>0.127</v>
      </c>
      <c r="U547" s="30">
        <v>0.28570000000000001</v>
      </c>
      <c r="V547" s="26">
        <v>17.3</v>
      </c>
      <c r="W547" s="29">
        <v>9.1199999999999992</v>
      </c>
      <c r="X547" s="25">
        <v>57244.85</v>
      </c>
      <c r="Y547" s="26">
        <v>76.64</v>
      </c>
      <c r="Z547" s="25">
        <v>88800.54</v>
      </c>
      <c r="AA547" s="30">
        <v>0.8992</v>
      </c>
      <c r="AB547" s="30">
        <v>3.6499999999999998E-2</v>
      </c>
      <c r="AC547" s="30">
        <v>6.3E-2</v>
      </c>
      <c r="AD547" s="30">
        <v>1.1999999999999999E-3</v>
      </c>
      <c r="AE547" s="30">
        <v>0.1008</v>
      </c>
      <c r="AF547" s="25">
        <v>88.8</v>
      </c>
      <c r="AG547" s="25">
        <v>2329.9499999999998</v>
      </c>
      <c r="AH547" s="25">
        <v>357.3</v>
      </c>
      <c r="AI547" s="25">
        <v>78179.600000000006</v>
      </c>
      <c r="AJ547" s="28">
        <v>68</v>
      </c>
      <c r="AK547" s="33">
        <v>29829</v>
      </c>
      <c r="AL547" s="33">
        <v>37773</v>
      </c>
      <c r="AM547" s="26">
        <v>32.5</v>
      </c>
      <c r="AN547" s="26">
        <v>25.81</v>
      </c>
      <c r="AO547" s="26">
        <v>25.8</v>
      </c>
      <c r="AP547" s="26">
        <v>3.6</v>
      </c>
      <c r="AQ547" s="25">
        <v>422.05</v>
      </c>
      <c r="AR547" s="27">
        <v>1.1849000000000001</v>
      </c>
      <c r="AS547" s="25">
        <v>2359.06</v>
      </c>
      <c r="AT547" s="25">
        <v>2744.75</v>
      </c>
      <c r="AU547" s="25">
        <v>6256.27</v>
      </c>
      <c r="AV547" s="25">
        <v>759.36</v>
      </c>
      <c r="AW547" s="25">
        <v>347.91</v>
      </c>
      <c r="AX547" s="25">
        <v>12467.35</v>
      </c>
      <c r="AY547" s="25">
        <v>6809.34</v>
      </c>
      <c r="AZ547" s="30">
        <v>0.60760000000000003</v>
      </c>
      <c r="BA547" s="25">
        <v>3580.64</v>
      </c>
      <c r="BB547" s="30">
        <v>0.31950000000000001</v>
      </c>
      <c r="BC547" s="25">
        <v>816.87</v>
      </c>
      <c r="BD547" s="30">
        <v>7.2900000000000006E-2</v>
      </c>
      <c r="BE547" s="25">
        <v>11206.85</v>
      </c>
      <c r="BF547" s="25">
        <v>4501.0600000000004</v>
      </c>
      <c r="BG547" s="30">
        <v>2.1345999999999998</v>
      </c>
      <c r="BH547" s="30">
        <v>0.48039999999999999</v>
      </c>
      <c r="BI547" s="30">
        <v>0.20419999999999999</v>
      </c>
      <c r="BJ547" s="30">
        <v>0.23180000000000001</v>
      </c>
      <c r="BK547" s="30">
        <v>4.2900000000000001E-2</v>
      </c>
      <c r="BL547" s="30">
        <v>4.07E-2</v>
      </c>
    </row>
    <row r="548" spans="1:64" ht="15" x14ac:dyDescent="0.25">
      <c r="A548" s="28" t="s">
        <v>811</v>
      </c>
      <c r="B548" s="28">
        <v>44941</v>
      </c>
      <c r="C548" s="28">
        <v>53</v>
      </c>
      <c r="D548" s="29">
        <v>45.19</v>
      </c>
      <c r="E548" s="29">
        <v>2395.02</v>
      </c>
      <c r="F548" s="29">
        <v>2274</v>
      </c>
      <c r="G548" s="30">
        <v>2E-3</v>
      </c>
      <c r="H548" s="30">
        <v>0</v>
      </c>
      <c r="I548" s="30">
        <v>5.1499999999999997E-2</v>
      </c>
      <c r="J548" s="30">
        <v>1.2999999999999999E-3</v>
      </c>
      <c r="K548" s="30">
        <v>1.1599999999999999E-2</v>
      </c>
      <c r="L548" s="30">
        <v>0.86329999999999996</v>
      </c>
      <c r="M548" s="30">
        <v>7.0300000000000001E-2</v>
      </c>
      <c r="N548" s="30">
        <v>0.504</v>
      </c>
      <c r="O548" s="30">
        <v>0</v>
      </c>
      <c r="P548" s="30">
        <v>0.1784</v>
      </c>
      <c r="Q548" s="29">
        <v>111.72</v>
      </c>
      <c r="R548" s="25">
        <v>62481.68</v>
      </c>
      <c r="S548" s="30">
        <v>0.18779999999999999</v>
      </c>
      <c r="T548" s="30">
        <v>0.22339999999999999</v>
      </c>
      <c r="U548" s="30">
        <v>0.58879999999999999</v>
      </c>
      <c r="V548" s="26">
        <v>15.86</v>
      </c>
      <c r="W548" s="29">
        <v>15.6</v>
      </c>
      <c r="X548" s="25">
        <v>72903.360000000001</v>
      </c>
      <c r="Y548" s="26">
        <v>150.69999999999999</v>
      </c>
      <c r="Z548" s="25">
        <v>106120.93</v>
      </c>
      <c r="AA548" s="30">
        <v>0.74009999999999998</v>
      </c>
      <c r="AB548" s="30">
        <v>0.22170000000000001</v>
      </c>
      <c r="AC548" s="30">
        <v>3.6400000000000002E-2</v>
      </c>
      <c r="AD548" s="30">
        <v>1.6999999999999999E-3</v>
      </c>
      <c r="AE548" s="30">
        <v>0.26019999999999999</v>
      </c>
      <c r="AF548" s="25">
        <v>106.12</v>
      </c>
      <c r="AG548" s="25">
        <v>4096.46</v>
      </c>
      <c r="AH548" s="25">
        <v>453</v>
      </c>
      <c r="AI548" s="25">
        <v>119172.31</v>
      </c>
      <c r="AJ548" s="28">
        <v>285</v>
      </c>
      <c r="AK548" s="33">
        <v>27378</v>
      </c>
      <c r="AL548" s="33">
        <v>40387</v>
      </c>
      <c r="AM548" s="26">
        <v>66.55</v>
      </c>
      <c r="AN548" s="26">
        <v>34.78</v>
      </c>
      <c r="AO548" s="26">
        <v>46.55</v>
      </c>
      <c r="AP548" s="26">
        <v>3.9</v>
      </c>
      <c r="AQ548" s="25">
        <v>0</v>
      </c>
      <c r="AR548" s="27">
        <v>1.1769000000000001</v>
      </c>
      <c r="AS548" s="25">
        <v>1241.6199999999999</v>
      </c>
      <c r="AT548" s="25">
        <v>1174.1099999999999</v>
      </c>
      <c r="AU548" s="25">
        <v>6782.99</v>
      </c>
      <c r="AV548" s="25">
        <v>977.46</v>
      </c>
      <c r="AW548" s="25">
        <v>663.77</v>
      </c>
      <c r="AX548" s="25">
        <v>10839.96</v>
      </c>
      <c r="AY548" s="25">
        <v>5168.01</v>
      </c>
      <c r="AZ548" s="30">
        <v>0.51819999999999999</v>
      </c>
      <c r="BA548" s="25">
        <v>3791.57</v>
      </c>
      <c r="BB548" s="30">
        <v>0.38019999999999998</v>
      </c>
      <c r="BC548" s="25">
        <v>1013.94</v>
      </c>
      <c r="BD548" s="30">
        <v>0.1017</v>
      </c>
      <c r="BE548" s="25">
        <v>9973.52</v>
      </c>
      <c r="BF548" s="25">
        <v>3057.9</v>
      </c>
      <c r="BG548" s="30">
        <v>1.0732999999999999</v>
      </c>
      <c r="BH548" s="30">
        <v>0.502</v>
      </c>
      <c r="BI548" s="30">
        <v>0.21840000000000001</v>
      </c>
      <c r="BJ548" s="30">
        <v>0.15989999999999999</v>
      </c>
      <c r="BK548" s="30">
        <v>3.9E-2</v>
      </c>
      <c r="BL548" s="30">
        <v>8.0600000000000005E-2</v>
      </c>
    </row>
    <row r="549" spans="1:64" ht="15" x14ac:dyDescent="0.25">
      <c r="A549" s="28" t="s">
        <v>812</v>
      </c>
      <c r="B549" s="28">
        <v>49643</v>
      </c>
      <c r="C549" s="28">
        <v>49</v>
      </c>
      <c r="D549" s="29">
        <v>20.67</v>
      </c>
      <c r="E549" s="29">
        <v>1012.86</v>
      </c>
      <c r="F549" s="29">
        <v>1088</v>
      </c>
      <c r="G549" s="30">
        <v>8.9999999999999998E-4</v>
      </c>
      <c r="H549" s="30">
        <v>0</v>
      </c>
      <c r="I549" s="30">
        <v>1.6000000000000001E-3</v>
      </c>
      <c r="J549" s="30">
        <v>2.7000000000000001E-3</v>
      </c>
      <c r="K549" s="30">
        <v>4.4999999999999997E-3</v>
      </c>
      <c r="L549" s="30">
        <v>0.97560000000000002</v>
      </c>
      <c r="M549" s="30">
        <v>1.47E-2</v>
      </c>
      <c r="N549" s="30">
        <v>0.60660000000000003</v>
      </c>
      <c r="O549" s="30">
        <v>0</v>
      </c>
      <c r="P549" s="30">
        <v>0.1676</v>
      </c>
      <c r="Q549" s="29">
        <v>58</v>
      </c>
      <c r="R549" s="25">
        <v>51398.04</v>
      </c>
      <c r="S549" s="30">
        <v>0.3896</v>
      </c>
      <c r="T549" s="30">
        <v>0.1429</v>
      </c>
      <c r="U549" s="30">
        <v>0.46750000000000003</v>
      </c>
      <c r="V549" s="26">
        <v>16.64</v>
      </c>
      <c r="W549" s="29">
        <v>8</v>
      </c>
      <c r="X549" s="25">
        <v>69212</v>
      </c>
      <c r="Y549" s="26">
        <v>122.14</v>
      </c>
      <c r="Z549" s="25">
        <v>68813.929999999993</v>
      </c>
      <c r="AA549" s="30">
        <v>0.85840000000000005</v>
      </c>
      <c r="AB549" s="30">
        <v>7.1900000000000006E-2</v>
      </c>
      <c r="AC549" s="30">
        <v>6.7599999999999993E-2</v>
      </c>
      <c r="AD549" s="30">
        <v>2.0999999999999999E-3</v>
      </c>
      <c r="AE549" s="30">
        <v>0.14319999999999999</v>
      </c>
      <c r="AF549" s="25">
        <v>68.81</v>
      </c>
      <c r="AG549" s="25">
        <v>1557.02</v>
      </c>
      <c r="AH549" s="25">
        <v>256.51</v>
      </c>
      <c r="AI549" s="25">
        <v>57917.46</v>
      </c>
      <c r="AJ549" s="28">
        <v>19</v>
      </c>
      <c r="AK549" s="33">
        <v>29446</v>
      </c>
      <c r="AL549" s="33">
        <v>44562</v>
      </c>
      <c r="AM549" s="26">
        <v>29.58</v>
      </c>
      <c r="AN549" s="26">
        <v>22</v>
      </c>
      <c r="AO549" s="26">
        <v>23.37</v>
      </c>
      <c r="AP549" s="26">
        <v>4.21</v>
      </c>
      <c r="AQ549" s="25">
        <v>0</v>
      </c>
      <c r="AR549" s="27">
        <v>0.56059999999999999</v>
      </c>
      <c r="AS549" s="25">
        <v>1191.07</v>
      </c>
      <c r="AT549" s="25">
        <v>2051.85</v>
      </c>
      <c r="AU549" s="25">
        <v>5453.95</v>
      </c>
      <c r="AV549" s="25">
        <v>991.8</v>
      </c>
      <c r="AW549" s="25">
        <v>420.25</v>
      </c>
      <c r="AX549" s="25">
        <v>10108.93</v>
      </c>
      <c r="AY549" s="25">
        <v>6422.67</v>
      </c>
      <c r="AZ549" s="30">
        <v>0.65780000000000005</v>
      </c>
      <c r="BA549" s="25">
        <v>2366.29</v>
      </c>
      <c r="BB549" s="30">
        <v>0.2424</v>
      </c>
      <c r="BC549" s="25">
        <v>974.6</v>
      </c>
      <c r="BD549" s="30">
        <v>9.98E-2</v>
      </c>
      <c r="BE549" s="25">
        <v>9763.5499999999993</v>
      </c>
      <c r="BF549" s="25">
        <v>7395.97</v>
      </c>
      <c r="BG549" s="30">
        <v>3.3767999999999998</v>
      </c>
      <c r="BH549" s="30">
        <v>0.56779999999999997</v>
      </c>
      <c r="BI549" s="30">
        <v>0.22639999999999999</v>
      </c>
      <c r="BJ549" s="30">
        <v>0.14149999999999999</v>
      </c>
      <c r="BK549" s="30">
        <v>2.8500000000000001E-2</v>
      </c>
      <c r="BL549" s="30">
        <v>3.5900000000000001E-2</v>
      </c>
    </row>
    <row r="550" spans="1:64" ht="15" x14ac:dyDescent="0.25">
      <c r="A550" s="28" t="s">
        <v>813</v>
      </c>
      <c r="B550" s="28">
        <v>48744</v>
      </c>
      <c r="C550" s="28">
        <v>61</v>
      </c>
      <c r="D550" s="29">
        <v>32.68</v>
      </c>
      <c r="E550" s="29">
        <v>1993.2</v>
      </c>
      <c r="F550" s="29">
        <v>1873</v>
      </c>
      <c r="G550" s="30">
        <v>3.5000000000000001E-3</v>
      </c>
      <c r="H550" s="30">
        <v>5.0000000000000001E-4</v>
      </c>
      <c r="I550" s="30">
        <v>3.2000000000000002E-3</v>
      </c>
      <c r="J550" s="30">
        <v>4.8999999999999998E-3</v>
      </c>
      <c r="K550" s="30">
        <v>1.1299999999999999E-2</v>
      </c>
      <c r="L550" s="30">
        <v>0.96030000000000004</v>
      </c>
      <c r="M550" s="30">
        <v>1.6299999999999999E-2</v>
      </c>
      <c r="N550" s="30">
        <v>0.17180000000000001</v>
      </c>
      <c r="O550" s="30">
        <v>0</v>
      </c>
      <c r="P550" s="30">
        <v>0.1154</v>
      </c>
      <c r="Q550" s="29">
        <v>93.87</v>
      </c>
      <c r="R550" s="25">
        <v>56762.87</v>
      </c>
      <c r="S550" s="30">
        <v>0.36359999999999998</v>
      </c>
      <c r="T550" s="30">
        <v>0.20280000000000001</v>
      </c>
      <c r="U550" s="30">
        <v>0.43359999999999999</v>
      </c>
      <c r="V550" s="26">
        <v>17.64</v>
      </c>
      <c r="W550" s="29">
        <v>10</v>
      </c>
      <c r="X550" s="25">
        <v>82329</v>
      </c>
      <c r="Y550" s="26">
        <v>195.05</v>
      </c>
      <c r="Z550" s="25">
        <v>114135.08</v>
      </c>
      <c r="AA550" s="30">
        <v>0.87990000000000002</v>
      </c>
      <c r="AB550" s="30">
        <v>6.0400000000000002E-2</v>
      </c>
      <c r="AC550" s="30">
        <v>5.8500000000000003E-2</v>
      </c>
      <c r="AD550" s="30">
        <v>1.1999999999999999E-3</v>
      </c>
      <c r="AE550" s="30">
        <v>0.1201</v>
      </c>
      <c r="AF550" s="25">
        <v>114.14</v>
      </c>
      <c r="AG550" s="25">
        <v>2584.5100000000002</v>
      </c>
      <c r="AH550" s="25">
        <v>365.62</v>
      </c>
      <c r="AI550" s="25">
        <v>119643.99</v>
      </c>
      <c r="AJ550" s="28">
        <v>289</v>
      </c>
      <c r="AK550" s="33">
        <v>36139</v>
      </c>
      <c r="AL550" s="33">
        <v>49861</v>
      </c>
      <c r="AM550" s="26">
        <v>31.14</v>
      </c>
      <c r="AN550" s="26">
        <v>22.1</v>
      </c>
      <c r="AO550" s="26">
        <v>22.22</v>
      </c>
      <c r="AP550" s="26">
        <v>4.46</v>
      </c>
      <c r="AQ550" s="25">
        <v>1357.75</v>
      </c>
      <c r="AR550" s="27">
        <v>1.1016999999999999</v>
      </c>
      <c r="AS550" s="25">
        <v>1324.1</v>
      </c>
      <c r="AT550" s="25">
        <v>2085.5</v>
      </c>
      <c r="AU550" s="25">
        <v>5721.14</v>
      </c>
      <c r="AV550" s="25">
        <v>1244.58</v>
      </c>
      <c r="AW550" s="25">
        <v>457.72</v>
      </c>
      <c r="AX550" s="25">
        <v>10833.03</v>
      </c>
      <c r="AY550" s="25">
        <v>4274.95</v>
      </c>
      <c r="AZ550" s="30">
        <v>0.49769999999999998</v>
      </c>
      <c r="BA550" s="25">
        <v>3850.86</v>
      </c>
      <c r="BB550" s="30">
        <v>0.44829999999999998</v>
      </c>
      <c r="BC550" s="25">
        <v>464.39</v>
      </c>
      <c r="BD550" s="30">
        <v>5.4100000000000002E-2</v>
      </c>
      <c r="BE550" s="25">
        <v>8590.2000000000007</v>
      </c>
      <c r="BF550" s="25">
        <v>3652.28</v>
      </c>
      <c r="BG550" s="30">
        <v>1.0857000000000001</v>
      </c>
      <c r="BH550" s="30">
        <v>0.60250000000000004</v>
      </c>
      <c r="BI550" s="30">
        <v>0.23760000000000001</v>
      </c>
      <c r="BJ550" s="30">
        <v>9.8900000000000002E-2</v>
      </c>
      <c r="BK550" s="30">
        <v>3.0300000000000001E-2</v>
      </c>
      <c r="BL550" s="30">
        <v>3.0700000000000002E-2</v>
      </c>
    </row>
    <row r="551" spans="1:64" ht="15" x14ac:dyDescent="0.25">
      <c r="A551" s="28" t="s">
        <v>814</v>
      </c>
      <c r="B551" s="28">
        <v>47464</v>
      </c>
      <c r="C551" s="28">
        <v>48</v>
      </c>
      <c r="D551" s="29">
        <v>19.97</v>
      </c>
      <c r="E551" s="29">
        <v>958.77</v>
      </c>
      <c r="F551" s="29">
        <v>1013</v>
      </c>
      <c r="G551" s="30">
        <v>2.8000000000000001E-2</v>
      </c>
      <c r="H551" s="30">
        <v>0</v>
      </c>
      <c r="I551" s="30">
        <v>8.3999999999999995E-3</v>
      </c>
      <c r="J551" s="30">
        <v>1E-3</v>
      </c>
      <c r="K551" s="30">
        <v>2.7699999999999999E-2</v>
      </c>
      <c r="L551" s="30">
        <v>0.9173</v>
      </c>
      <c r="M551" s="30">
        <v>1.7600000000000001E-2</v>
      </c>
      <c r="N551" s="30">
        <v>0.1145</v>
      </c>
      <c r="O551" s="30">
        <v>0</v>
      </c>
      <c r="P551" s="30">
        <v>7.6999999999999999E-2</v>
      </c>
      <c r="Q551" s="29">
        <v>48.54</v>
      </c>
      <c r="R551" s="25">
        <v>51151.61</v>
      </c>
      <c r="S551" s="30">
        <v>0.1772</v>
      </c>
      <c r="T551" s="30">
        <v>0.20250000000000001</v>
      </c>
      <c r="U551" s="30">
        <v>0.62029999999999996</v>
      </c>
      <c r="V551" s="26">
        <v>17.84</v>
      </c>
      <c r="W551" s="29">
        <v>9.86</v>
      </c>
      <c r="X551" s="25">
        <v>73658.42</v>
      </c>
      <c r="Y551" s="26">
        <v>97.24</v>
      </c>
      <c r="Z551" s="25">
        <v>230374.88</v>
      </c>
      <c r="AA551" s="30">
        <v>0.58009999999999995</v>
      </c>
      <c r="AB551" s="30">
        <v>0.3861</v>
      </c>
      <c r="AC551" s="30">
        <v>3.3300000000000003E-2</v>
      </c>
      <c r="AD551" s="30">
        <v>5.9999999999999995E-4</v>
      </c>
      <c r="AE551" s="30">
        <v>0.42059999999999997</v>
      </c>
      <c r="AF551" s="25">
        <v>230.37</v>
      </c>
      <c r="AG551" s="25">
        <v>6424.01</v>
      </c>
      <c r="AH551" s="25">
        <v>602.24</v>
      </c>
      <c r="AI551" s="25">
        <v>247337.02</v>
      </c>
      <c r="AJ551" s="28">
        <v>577</v>
      </c>
      <c r="AK551" s="33">
        <v>41958</v>
      </c>
      <c r="AL551" s="33">
        <v>62481</v>
      </c>
      <c r="AM551" s="26">
        <v>35.659999999999997</v>
      </c>
      <c r="AN551" s="26">
        <v>25.46</v>
      </c>
      <c r="AO551" s="26">
        <v>30.85</v>
      </c>
      <c r="AP551" s="26">
        <v>5.3</v>
      </c>
      <c r="AQ551" s="25">
        <v>0</v>
      </c>
      <c r="AR551" s="27">
        <v>0.54390000000000005</v>
      </c>
      <c r="AS551" s="25">
        <v>1274.54</v>
      </c>
      <c r="AT551" s="25">
        <v>2055.71</v>
      </c>
      <c r="AU551" s="25">
        <v>5299.33</v>
      </c>
      <c r="AV551" s="25">
        <v>1385.57</v>
      </c>
      <c r="AW551" s="25">
        <v>25.55</v>
      </c>
      <c r="AX551" s="25">
        <v>10040.700000000001</v>
      </c>
      <c r="AY551" s="25">
        <v>3289.7</v>
      </c>
      <c r="AZ551" s="30">
        <v>0.31819999999999998</v>
      </c>
      <c r="BA551" s="25">
        <v>6538.15</v>
      </c>
      <c r="BB551" s="30">
        <v>0.63229999999999997</v>
      </c>
      <c r="BC551" s="25">
        <v>511.87</v>
      </c>
      <c r="BD551" s="30">
        <v>4.9500000000000002E-2</v>
      </c>
      <c r="BE551" s="25">
        <v>10339.73</v>
      </c>
      <c r="BF551" s="25">
        <v>674.12</v>
      </c>
      <c r="BG551" s="30">
        <v>0.1145</v>
      </c>
      <c r="BH551" s="30">
        <v>0.53039999999999998</v>
      </c>
      <c r="BI551" s="30">
        <v>0.2208</v>
      </c>
      <c r="BJ551" s="30">
        <v>0.18360000000000001</v>
      </c>
      <c r="BK551" s="30">
        <v>3.7900000000000003E-2</v>
      </c>
      <c r="BL551" s="30">
        <v>2.7300000000000001E-2</v>
      </c>
    </row>
    <row r="552" spans="1:64" ht="15" x14ac:dyDescent="0.25">
      <c r="A552" s="28" t="s">
        <v>815</v>
      </c>
      <c r="B552" s="28">
        <v>44966</v>
      </c>
      <c r="C552" s="28">
        <v>71</v>
      </c>
      <c r="D552" s="29">
        <v>31.62</v>
      </c>
      <c r="E552" s="29">
        <v>2244.7399999999998</v>
      </c>
      <c r="F552" s="29">
        <v>2037</v>
      </c>
      <c r="G552" s="30">
        <v>7.7999999999999996E-3</v>
      </c>
      <c r="H552" s="30">
        <v>0</v>
      </c>
      <c r="I552" s="30">
        <v>1.5299999999999999E-2</v>
      </c>
      <c r="J552" s="30">
        <v>1.5E-3</v>
      </c>
      <c r="K552" s="30">
        <v>2.8799999999999999E-2</v>
      </c>
      <c r="L552" s="30">
        <v>0.90529999999999999</v>
      </c>
      <c r="M552" s="30">
        <v>4.1300000000000003E-2</v>
      </c>
      <c r="N552" s="30">
        <v>0.46</v>
      </c>
      <c r="O552" s="30">
        <v>0</v>
      </c>
      <c r="P552" s="30">
        <v>0.154</v>
      </c>
      <c r="Q552" s="29">
        <v>95.15</v>
      </c>
      <c r="R552" s="25">
        <v>52290.720000000001</v>
      </c>
      <c r="S552" s="30">
        <v>0.1678</v>
      </c>
      <c r="T552" s="30">
        <v>0.1399</v>
      </c>
      <c r="U552" s="30">
        <v>0.69230000000000003</v>
      </c>
      <c r="V552" s="26">
        <v>16.489999999999998</v>
      </c>
      <c r="W552" s="29">
        <v>8.1999999999999993</v>
      </c>
      <c r="X552" s="25">
        <v>73511.88</v>
      </c>
      <c r="Y552" s="26">
        <v>263.95999999999998</v>
      </c>
      <c r="Z552" s="25">
        <v>97870.05</v>
      </c>
      <c r="AA552" s="30">
        <v>0.7802</v>
      </c>
      <c r="AB552" s="30">
        <v>0.1842</v>
      </c>
      <c r="AC552" s="30">
        <v>3.4500000000000003E-2</v>
      </c>
      <c r="AD552" s="30">
        <v>1.1000000000000001E-3</v>
      </c>
      <c r="AE552" s="30">
        <v>0.22</v>
      </c>
      <c r="AF552" s="25">
        <v>97.87</v>
      </c>
      <c r="AG552" s="25">
        <v>2736.84</v>
      </c>
      <c r="AH552" s="25">
        <v>417.6</v>
      </c>
      <c r="AI552" s="25">
        <v>104788.65</v>
      </c>
      <c r="AJ552" s="28">
        <v>209</v>
      </c>
      <c r="AK552" s="33">
        <v>26618</v>
      </c>
      <c r="AL552" s="33">
        <v>38236</v>
      </c>
      <c r="AM552" s="26">
        <v>47.1</v>
      </c>
      <c r="AN552" s="26">
        <v>23.64</v>
      </c>
      <c r="AO552" s="26">
        <v>42.59</v>
      </c>
      <c r="AP552" s="26">
        <v>4.3</v>
      </c>
      <c r="AQ552" s="25">
        <v>959.02</v>
      </c>
      <c r="AR552" s="27">
        <v>1.2148000000000001</v>
      </c>
      <c r="AS552" s="25">
        <v>1128.54</v>
      </c>
      <c r="AT552" s="25">
        <v>1525.08</v>
      </c>
      <c r="AU552" s="25">
        <v>5643.83</v>
      </c>
      <c r="AV552" s="25">
        <v>1041.1600000000001</v>
      </c>
      <c r="AW552" s="25">
        <v>384.76</v>
      </c>
      <c r="AX552" s="25">
        <v>9723.36</v>
      </c>
      <c r="AY552" s="25">
        <v>4911.71</v>
      </c>
      <c r="AZ552" s="30">
        <v>0.49149999999999999</v>
      </c>
      <c r="BA552" s="25">
        <v>4194.01</v>
      </c>
      <c r="BB552" s="30">
        <v>0.41970000000000002</v>
      </c>
      <c r="BC552" s="25">
        <v>887.01</v>
      </c>
      <c r="BD552" s="30">
        <v>8.8800000000000004E-2</v>
      </c>
      <c r="BE552" s="25">
        <v>9992.74</v>
      </c>
      <c r="BF552" s="25">
        <v>3642.26</v>
      </c>
      <c r="BG552" s="30">
        <v>1.3402000000000001</v>
      </c>
      <c r="BH552" s="30">
        <v>0.55320000000000003</v>
      </c>
      <c r="BI552" s="30">
        <v>0.22</v>
      </c>
      <c r="BJ552" s="30">
        <v>0.1832</v>
      </c>
      <c r="BK552" s="30">
        <v>2.7699999999999999E-2</v>
      </c>
      <c r="BL552" s="30">
        <v>1.5800000000000002E-2</v>
      </c>
    </row>
    <row r="553" spans="1:64" ht="15" x14ac:dyDescent="0.25">
      <c r="A553" s="28" t="s">
        <v>816</v>
      </c>
      <c r="B553" s="28">
        <v>44958</v>
      </c>
      <c r="C553" s="28">
        <v>37</v>
      </c>
      <c r="D553" s="29">
        <v>92.53</v>
      </c>
      <c r="E553" s="29">
        <v>3423.48</v>
      </c>
      <c r="F553" s="29">
        <v>3206</v>
      </c>
      <c r="G553" s="30">
        <v>1.6500000000000001E-2</v>
      </c>
      <c r="H553" s="30">
        <v>1.5E-3</v>
      </c>
      <c r="I553" s="30">
        <v>4.9799999999999997E-2</v>
      </c>
      <c r="J553" s="30">
        <v>2.2000000000000001E-3</v>
      </c>
      <c r="K553" s="30">
        <v>1.2500000000000001E-2</v>
      </c>
      <c r="L553" s="30">
        <v>0.86319999999999997</v>
      </c>
      <c r="M553" s="30">
        <v>5.4300000000000001E-2</v>
      </c>
      <c r="N553" s="30">
        <v>0.28839999999999999</v>
      </c>
      <c r="O553" s="30">
        <v>7.1999999999999998E-3</v>
      </c>
      <c r="P553" s="30">
        <v>0.13600000000000001</v>
      </c>
      <c r="Q553" s="29">
        <v>159.22</v>
      </c>
      <c r="R553" s="25">
        <v>59910.75</v>
      </c>
      <c r="S553" s="30">
        <v>0.17549999999999999</v>
      </c>
      <c r="T553" s="30">
        <v>0.2122</v>
      </c>
      <c r="U553" s="30">
        <v>0.61219999999999997</v>
      </c>
      <c r="V553" s="26">
        <v>16.89</v>
      </c>
      <c r="W553" s="29">
        <v>23.62</v>
      </c>
      <c r="X553" s="25">
        <v>82727.73</v>
      </c>
      <c r="Y553" s="26">
        <v>141.72999999999999</v>
      </c>
      <c r="Z553" s="25">
        <v>185432.34</v>
      </c>
      <c r="AA553" s="30">
        <v>0.70099999999999996</v>
      </c>
      <c r="AB553" s="30">
        <v>0.28039999999999998</v>
      </c>
      <c r="AC553" s="30">
        <v>1.7500000000000002E-2</v>
      </c>
      <c r="AD553" s="30">
        <v>1.1999999999999999E-3</v>
      </c>
      <c r="AE553" s="30">
        <v>0.29930000000000001</v>
      </c>
      <c r="AF553" s="25">
        <v>185.43</v>
      </c>
      <c r="AG553" s="25">
        <v>6521.69</v>
      </c>
      <c r="AH553" s="25">
        <v>793.12</v>
      </c>
      <c r="AI553" s="25">
        <v>208747.54</v>
      </c>
      <c r="AJ553" s="28">
        <v>530</v>
      </c>
      <c r="AK553" s="33">
        <v>33563</v>
      </c>
      <c r="AL553" s="33">
        <v>54174</v>
      </c>
      <c r="AM553" s="26">
        <v>51.64</v>
      </c>
      <c r="AN553" s="26">
        <v>34.9</v>
      </c>
      <c r="AO553" s="26">
        <v>34.75</v>
      </c>
      <c r="AP553" s="26">
        <v>6.46</v>
      </c>
      <c r="AQ553" s="25">
        <v>0</v>
      </c>
      <c r="AR553" s="27">
        <v>0.88670000000000004</v>
      </c>
      <c r="AS553" s="25">
        <v>1589.28</v>
      </c>
      <c r="AT553" s="25">
        <v>1816.75</v>
      </c>
      <c r="AU553" s="25">
        <v>6797.19</v>
      </c>
      <c r="AV553" s="25">
        <v>1339.95</v>
      </c>
      <c r="AW553" s="25">
        <v>386.45</v>
      </c>
      <c r="AX553" s="25">
        <v>11929.62</v>
      </c>
      <c r="AY553" s="25">
        <v>3076.98</v>
      </c>
      <c r="AZ553" s="30">
        <v>0.30130000000000001</v>
      </c>
      <c r="BA553" s="25">
        <v>6255.02</v>
      </c>
      <c r="BB553" s="30">
        <v>0.61240000000000006</v>
      </c>
      <c r="BC553" s="25">
        <v>882.02</v>
      </c>
      <c r="BD553" s="30">
        <v>8.6400000000000005E-2</v>
      </c>
      <c r="BE553" s="25">
        <v>10214.02</v>
      </c>
      <c r="BF553" s="25">
        <v>1002.32</v>
      </c>
      <c r="BG553" s="30">
        <v>0.1774</v>
      </c>
      <c r="BH553" s="30">
        <v>0.5988</v>
      </c>
      <c r="BI553" s="30">
        <v>0.2258</v>
      </c>
      <c r="BJ553" s="30">
        <v>0.13619999999999999</v>
      </c>
      <c r="BK553" s="30">
        <v>2.23E-2</v>
      </c>
      <c r="BL553" s="30">
        <v>1.6899999999999998E-2</v>
      </c>
    </row>
    <row r="554" spans="1:64" ht="15" x14ac:dyDescent="0.25">
      <c r="A554" s="28" t="s">
        <v>817</v>
      </c>
      <c r="B554" s="28">
        <v>47472</v>
      </c>
      <c r="C554" s="28">
        <v>48</v>
      </c>
      <c r="D554" s="29">
        <v>5.28</v>
      </c>
      <c r="E554" s="29">
        <v>253.5</v>
      </c>
      <c r="F554" s="29">
        <v>247</v>
      </c>
      <c r="G554" s="30">
        <v>4.1000000000000003E-3</v>
      </c>
      <c r="H554" s="30">
        <v>1.2200000000000001E-2</v>
      </c>
      <c r="I554" s="30">
        <v>1.06E-2</v>
      </c>
      <c r="J554" s="30">
        <v>0</v>
      </c>
      <c r="K554" s="30">
        <v>5.1400000000000001E-2</v>
      </c>
      <c r="L554" s="30">
        <v>0.88900000000000001</v>
      </c>
      <c r="M554" s="30">
        <v>3.27E-2</v>
      </c>
      <c r="N554" s="30">
        <v>0.25609999999999999</v>
      </c>
      <c r="O554" s="30">
        <v>0</v>
      </c>
      <c r="P554" s="30">
        <v>0.16170000000000001</v>
      </c>
      <c r="Q554" s="29">
        <v>15</v>
      </c>
      <c r="R554" s="25">
        <v>39401.24</v>
      </c>
      <c r="S554" s="30">
        <v>0.30769999999999997</v>
      </c>
      <c r="T554" s="30">
        <v>0.15379999999999999</v>
      </c>
      <c r="U554" s="30">
        <v>0.53849999999999998</v>
      </c>
      <c r="V554" s="26">
        <v>15.67</v>
      </c>
      <c r="W554" s="29">
        <v>5</v>
      </c>
      <c r="X554" s="25">
        <v>52388.800000000003</v>
      </c>
      <c r="Y554" s="26">
        <v>50.7</v>
      </c>
      <c r="Z554" s="25">
        <v>139240.63</v>
      </c>
      <c r="AA554" s="30">
        <v>0.95030000000000003</v>
      </c>
      <c r="AB554" s="30">
        <v>2.41E-2</v>
      </c>
      <c r="AC554" s="30">
        <v>2.4199999999999999E-2</v>
      </c>
      <c r="AD554" s="30">
        <v>1.5E-3</v>
      </c>
      <c r="AE554" s="30">
        <v>0.05</v>
      </c>
      <c r="AF554" s="25">
        <v>139.24</v>
      </c>
      <c r="AG554" s="25">
        <v>4099.12</v>
      </c>
      <c r="AH554" s="25">
        <v>573.6</v>
      </c>
      <c r="AI554" s="25">
        <v>115108.04</v>
      </c>
      <c r="AJ554" s="28">
        <v>262</v>
      </c>
      <c r="AK554" s="33">
        <v>34760</v>
      </c>
      <c r="AL554" s="33">
        <v>55257</v>
      </c>
      <c r="AM554" s="26">
        <v>40.17</v>
      </c>
      <c r="AN554" s="26">
        <v>29.15</v>
      </c>
      <c r="AO554" s="26">
        <v>29.47</v>
      </c>
      <c r="AP554" s="26">
        <v>6</v>
      </c>
      <c r="AQ554" s="25">
        <v>1648.77</v>
      </c>
      <c r="AR554" s="27">
        <v>1.2374000000000001</v>
      </c>
      <c r="AS554" s="25">
        <v>1943.5</v>
      </c>
      <c r="AT554" s="25">
        <v>2546.98</v>
      </c>
      <c r="AU554" s="25">
        <v>5287.52</v>
      </c>
      <c r="AV554" s="25">
        <v>1234.79</v>
      </c>
      <c r="AW554" s="25">
        <v>118.54</v>
      </c>
      <c r="AX554" s="25">
        <v>11131.33</v>
      </c>
      <c r="AY554" s="25">
        <v>6140.46</v>
      </c>
      <c r="AZ554" s="30">
        <v>0.45419999999999999</v>
      </c>
      <c r="BA554" s="25">
        <v>6852.22</v>
      </c>
      <c r="BB554" s="30">
        <v>0.50680000000000003</v>
      </c>
      <c r="BC554" s="25">
        <v>527.37</v>
      </c>
      <c r="BD554" s="30">
        <v>3.9E-2</v>
      </c>
      <c r="BE554" s="25">
        <v>13520.05</v>
      </c>
      <c r="BF554" s="25">
        <v>5272.46</v>
      </c>
      <c r="BG554" s="30">
        <v>1.1198999999999999</v>
      </c>
      <c r="BH554" s="30">
        <v>0.48280000000000001</v>
      </c>
      <c r="BI554" s="30">
        <v>0.19889999999999999</v>
      </c>
      <c r="BJ554" s="30">
        <v>0.2717</v>
      </c>
      <c r="BK554" s="30">
        <v>3.2000000000000001E-2</v>
      </c>
      <c r="BL554" s="30">
        <v>1.46E-2</v>
      </c>
    </row>
    <row r="555" spans="1:64" ht="15" x14ac:dyDescent="0.25">
      <c r="A555" s="28" t="s">
        <v>818</v>
      </c>
      <c r="B555" s="28">
        <v>46821</v>
      </c>
      <c r="C555" s="28">
        <v>30</v>
      </c>
      <c r="D555" s="29">
        <v>76.56</v>
      </c>
      <c r="E555" s="29">
        <v>2296.7800000000002</v>
      </c>
      <c r="F555" s="29">
        <v>2290</v>
      </c>
      <c r="G555" s="30">
        <v>3.8E-3</v>
      </c>
      <c r="H555" s="30">
        <v>4.0000000000000002E-4</v>
      </c>
      <c r="I555" s="30">
        <v>4.4999999999999997E-3</v>
      </c>
      <c r="J555" s="30">
        <v>8.9999999999999998E-4</v>
      </c>
      <c r="K555" s="30">
        <v>1.55E-2</v>
      </c>
      <c r="L555" s="30">
        <v>0.95669999999999999</v>
      </c>
      <c r="M555" s="30">
        <v>1.8200000000000001E-2</v>
      </c>
      <c r="N555" s="30">
        <v>0.40389999999999998</v>
      </c>
      <c r="O555" s="30">
        <v>0</v>
      </c>
      <c r="P555" s="30">
        <v>0.1462</v>
      </c>
      <c r="Q555" s="29">
        <v>113.74</v>
      </c>
      <c r="R555" s="25">
        <v>58415.21</v>
      </c>
      <c r="S555" s="30">
        <v>0.15440000000000001</v>
      </c>
      <c r="T555" s="30">
        <v>0.25740000000000002</v>
      </c>
      <c r="U555" s="30">
        <v>0.58819999999999995</v>
      </c>
      <c r="V555" s="26">
        <v>16.77</v>
      </c>
      <c r="W555" s="29">
        <v>10.38</v>
      </c>
      <c r="X555" s="25">
        <v>86202.87</v>
      </c>
      <c r="Y555" s="26">
        <v>215.72</v>
      </c>
      <c r="Z555" s="25">
        <v>194939.42</v>
      </c>
      <c r="AA555" s="30">
        <v>0.7792</v>
      </c>
      <c r="AB555" s="30">
        <v>0.12330000000000001</v>
      </c>
      <c r="AC555" s="30">
        <v>9.6600000000000005E-2</v>
      </c>
      <c r="AD555" s="30">
        <v>8.9999999999999998E-4</v>
      </c>
      <c r="AE555" s="30">
        <v>0.2218</v>
      </c>
      <c r="AF555" s="25">
        <v>194.94</v>
      </c>
      <c r="AG555" s="25">
        <v>7578.18</v>
      </c>
      <c r="AH555" s="25">
        <v>675.72</v>
      </c>
      <c r="AI555" s="25">
        <v>206206.28</v>
      </c>
      <c r="AJ555" s="28">
        <v>526</v>
      </c>
      <c r="AK555" s="33">
        <v>30944</v>
      </c>
      <c r="AL555" s="33">
        <v>45898</v>
      </c>
      <c r="AM555" s="26">
        <v>71.52</v>
      </c>
      <c r="AN555" s="26">
        <v>32.159999999999997</v>
      </c>
      <c r="AO555" s="26">
        <v>55.47</v>
      </c>
      <c r="AP555" s="26">
        <v>3.9</v>
      </c>
      <c r="AQ555" s="25">
        <v>0</v>
      </c>
      <c r="AR555" s="27">
        <v>1.4568000000000001</v>
      </c>
      <c r="AS555" s="25">
        <v>1084.76</v>
      </c>
      <c r="AT555" s="25">
        <v>1833.97</v>
      </c>
      <c r="AU555" s="25">
        <v>5368.03</v>
      </c>
      <c r="AV555" s="25">
        <v>1261.3800000000001</v>
      </c>
      <c r="AW555" s="25">
        <v>276.93</v>
      </c>
      <c r="AX555" s="25">
        <v>9825.07</v>
      </c>
      <c r="AY555" s="25">
        <v>3376.62</v>
      </c>
      <c r="AZ555" s="30">
        <v>0.30730000000000002</v>
      </c>
      <c r="BA555" s="25">
        <v>6882.75</v>
      </c>
      <c r="BB555" s="30">
        <v>0.62639999999999996</v>
      </c>
      <c r="BC555" s="25">
        <v>728.58</v>
      </c>
      <c r="BD555" s="30">
        <v>6.6299999999999998E-2</v>
      </c>
      <c r="BE555" s="25">
        <v>10987.95</v>
      </c>
      <c r="BF555" s="25">
        <v>2017.3</v>
      </c>
      <c r="BG555" s="30">
        <v>0.52980000000000005</v>
      </c>
      <c r="BH555" s="30">
        <v>0.53839999999999999</v>
      </c>
      <c r="BI555" s="30">
        <v>0.221</v>
      </c>
      <c r="BJ555" s="30">
        <v>0.1825</v>
      </c>
      <c r="BK555" s="30">
        <v>3.1699999999999999E-2</v>
      </c>
      <c r="BL555" s="30">
        <v>2.64E-2</v>
      </c>
    </row>
    <row r="556" spans="1:64" ht="15" x14ac:dyDescent="0.25">
      <c r="A556" s="28" t="s">
        <v>819</v>
      </c>
      <c r="B556" s="28">
        <v>45633</v>
      </c>
      <c r="C556" s="28">
        <v>76</v>
      </c>
      <c r="D556" s="29">
        <v>18.29</v>
      </c>
      <c r="E556" s="29">
        <v>1390.36</v>
      </c>
      <c r="F556" s="29">
        <v>1332</v>
      </c>
      <c r="G556" s="30">
        <v>0</v>
      </c>
      <c r="H556" s="30">
        <v>0</v>
      </c>
      <c r="I556" s="30">
        <v>0</v>
      </c>
      <c r="J556" s="30">
        <v>8.0000000000000004E-4</v>
      </c>
      <c r="K556" s="30">
        <v>8.6999999999999994E-3</v>
      </c>
      <c r="L556" s="30">
        <v>0.98740000000000006</v>
      </c>
      <c r="M556" s="30">
        <v>3.0999999999999999E-3</v>
      </c>
      <c r="N556" s="30">
        <v>0.1148</v>
      </c>
      <c r="O556" s="30">
        <v>0</v>
      </c>
      <c r="P556" s="30">
        <v>6.2600000000000003E-2</v>
      </c>
      <c r="Q556" s="29">
        <v>67.08</v>
      </c>
      <c r="R556" s="25">
        <v>58628.23</v>
      </c>
      <c r="S556" s="30">
        <v>0.23860000000000001</v>
      </c>
      <c r="T556" s="30">
        <v>0.19320000000000001</v>
      </c>
      <c r="U556" s="30">
        <v>0.56820000000000004</v>
      </c>
      <c r="V556" s="26">
        <v>17.75</v>
      </c>
      <c r="W556" s="29">
        <v>9.76</v>
      </c>
      <c r="X556" s="25">
        <v>66632.7</v>
      </c>
      <c r="Y556" s="26">
        <v>140.9</v>
      </c>
      <c r="Z556" s="25">
        <v>95041.11</v>
      </c>
      <c r="AA556" s="30">
        <v>0.84989999999999999</v>
      </c>
      <c r="AB556" s="30">
        <v>0.13869999999999999</v>
      </c>
      <c r="AC556" s="30">
        <v>1.04E-2</v>
      </c>
      <c r="AD556" s="30">
        <v>1E-3</v>
      </c>
      <c r="AE556" s="30">
        <v>0.15090000000000001</v>
      </c>
      <c r="AF556" s="25">
        <v>95.04</v>
      </c>
      <c r="AG556" s="25">
        <v>2158.02</v>
      </c>
      <c r="AH556" s="25">
        <v>337.75</v>
      </c>
      <c r="AI556" s="25">
        <v>96361.07</v>
      </c>
      <c r="AJ556" s="28">
        <v>159</v>
      </c>
      <c r="AK556" s="33">
        <v>32547</v>
      </c>
      <c r="AL556" s="33">
        <v>50352</v>
      </c>
      <c r="AM556" s="26">
        <v>40.18</v>
      </c>
      <c r="AN556" s="26">
        <v>22.11</v>
      </c>
      <c r="AO556" s="26">
        <v>24.95</v>
      </c>
      <c r="AP556" s="26">
        <v>4.8</v>
      </c>
      <c r="AQ556" s="25">
        <v>749.93</v>
      </c>
      <c r="AR556" s="27">
        <v>0.93489999999999995</v>
      </c>
      <c r="AS556" s="25">
        <v>1192</v>
      </c>
      <c r="AT556" s="25">
        <v>1650.67</v>
      </c>
      <c r="AU556" s="25">
        <v>5347.53</v>
      </c>
      <c r="AV556" s="25">
        <v>971.41</v>
      </c>
      <c r="AW556" s="25">
        <v>121.47</v>
      </c>
      <c r="AX556" s="25">
        <v>9283.08</v>
      </c>
      <c r="AY556" s="25">
        <v>4741.1499999999996</v>
      </c>
      <c r="AZ556" s="30">
        <v>0.59409999999999996</v>
      </c>
      <c r="BA556" s="25">
        <v>2830.38</v>
      </c>
      <c r="BB556" s="30">
        <v>0.35470000000000002</v>
      </c>
      <c r="BC556" s="25">
        <v>408.49</v>
      </c>
      <c r="BD556" s="30">
        <v>5.1200000000000002E-2</v>
      </c>
      <c r="BE556" s="25">
        <v>7980.02</v>
      </c>
      <c r="BF556" s="25">
        <v>4220.53</v>
      </c>
      <c r="BG556" s="30">
        <v>1.2615000000000001</v>
      </c>
      <c r="BH556" s="30">
        <v>0.62560000000000004</v>
      </c>
      <c r="BI556" s="30">
        <v>0.22320000000000001</v>
      </c>
      <c r="BJ556" s="30">
        <v>0.1125</v>
      </c>
      <c r="BK556" s="30">
        <v>1.7999999999999999E-2</v>
      </c>
      <c r="BL556" s="30">
        <v>2.07E-2</v>
      </c>
    </row>
    <row r="557" spans="1:64" ht="15" x14ac:dyDescent="0.25">
      <c r="A557" s="28" t="s">
        <v>820</v>
      </c>
      <c r="B557" s="28">
        <v>50393</v>
      </c>
      <c r="C557" s="28">
        <v>416</v>
      </c>
      <c r="D557" s="29">
        <v>5.77</v>
      </c>
      <c r="E557" s="29">
        <v>2398.79</v>
      </c>
      <c r="F557" s="29">
        <v>2316</v>
      </c>
      <c r="G557" s="30">
        <v>4.0000000000000002E-4</v>
      </c>
      <c r="H557" s="30">
        <v>0</v>
      </c>
      <c r="I557" s="30">
        <v>2.5000000000000001E-3</v>
      </c>
      <c r="J557" s="30">
        <v>0</v>
      </c>
      <c r="K557" s="30">
        <v>1.2999999999999999E-3</v>
      </c>
      <c r="L557" s="30">
        <v>0.99019999999999997</v>
      </c>
      <c r="M557" s="30">
        <v>5.5999999999999999E-3</v>
      </c>
      <c r="N557" s="30">
        <v>0.64639999999999997</v>
      </c>
      <c r="O557" s="30">
        <v>0</v>
      </c>
      <c r="P557" s="30">
        <v>0.16889999999999999</v>
      </c>
      <c r="Q557" s="29">
        <v>120.8</v>
      </c>
      <c r="R557" s="25">
        <v>49418.06</v>
      </c>
      <c r="S557" s="30">
        <v>5.1299999999999998E-2</v>
      </c>
      <c r="T557" s="30">
        <v>0.37180000000000002</v>
      </c>
      <c r="U557" s="30">
        <v>0.57689999999999997</v>
      </c>
      <c r="V557" s="26">
        <v>15.01</v>
      </c>
      <c r="W557" s="29">
        <v>23</v>
      </c>
      <c r="X557" s="25">
        <v>61695.83</v>
      </c>
      <c r="Y557" s="26">
        <v>101.75</v>
      </c>
      <c r="Z557" s="25">
        <v>79273</v>
      </c>
      <c r="AA557" s="30">
        <v>0.74939999999999996</v>
      </c>
      <c r="AB557" s="30">
        <v>7.3999999999999996E-2</v>
      </c>
      <c r="AC557" s="30">
        <v>0.1741</v>
      </c>
      <c r="AD557" s="30">
        <v>2.5000000000000001E-3</v>
      </c>
      <c r="AE557" s="30">
        <v>0.25080000000000002</v>
      </c>
      <c r="AF557" s="25">
        <v>79.27</v>
      </c>
      <c r="AG557" s="25">
        <v>1640.95</v>
      </c>
      <c r="AH557" s="25">
        <v>236.19</v>
      </c>
      <c r="AI557" s="25">
        <v>69629.23</v>
      </c>
      <c r="AJ557" s="28">
        <v>41</v>
      </c>
      <c r="AK557" s="33">
        <v>25436</v>
      </c>
      <c r="AL557" s="33">
        <v>35018</v>
      </c>
      <c r="AM557" s="26">
        <v>20.7</v>
      </c>
      <c r="AN557" s="26">
        <v>20.7</v>
      </c>
      <c r="AO557" s="26">
        <v>20.7</v>
      </c>
      <c r="AP557" s="26">
        <v>3.2</v>
      </c>
      <c r="AQ557" s="25">
        <v>0.01</v>
      </c>
      <c r="AR557" s="27">
        <v>0.86029999999999995</v>
      </c>
      <c r="AS557" s="25">
        <v>1278.56</v>
      </c>
      <c r="AT557" s="25">
        <v>2375.6</v>
      </c>
      <c r="AU557" s="25">
        <v>5706.28</v>
      </c>
      <c r="AV557" s="25">
        <v>1184.02</v>
      </c>
      <c r="AW557" s="25">
        <v>365.52</v>
      </c>
      <c r="AX557" s="25">
        <v>10909.99</v>
      </c>
      <c r="AY557" s="25">
        <v>7203.56</v>
      </c>
      <c r="AZ557" s="30">
        <v>0.65780000000000005</v>
      </c>
      <c r="BA557" s="25">
        <v>2003.34</v>
      </c>
      <c r="BB557" s="30">
        <v>0.183</v>
      </c>
      <c r="BC557" s="25">
        <v>1743.29</v>
      </c>
      <c r="BD557" s="30">
        <v>0.15920000000000001</v>
      </c>
      <c r="BE557" s="25">
        <v>10950.18</v>
      </c>
      <c r="BF557" s="25">
        <v>7081.34</v>
      </c>
      <c r="BG557" s="30">
        <v>4.4572000000000003</v>
      </c>
      <c r="BH557" s="30">
        <v>0.54730000000000001</v>
      </c>
      <c r="BI557" s="30">
        <v>0.2767</v>
      </c>
      <c r="BJ557" s="30">
        <v>0.1234</v>
      </c>
      <c r="BK557" s="30">
        <v>3.61E-2</v>
      </c>
      <c r="BL557" s="30">
        <v>1.6500000000000001E-2</v>
      </c>
    </row>
    <row r="558" spans="1:64" ht="15" x14ac:dyDescent="0.25">
      <c r="A558" s="28" t="s">
        <v>821</v>
      </c>
      <c r="B558" s="28">
        <v>44974</v>
      </c>
      <c r="C558" s="28">
        <v>32</v>
      </c>
      <c r="D558" s="29">
        <v>150.44999999999999</v>
      </c>
      <c r="E558" s="29">
        <v>4814.29</v>
      </c>
      <c r="F558" s="29">
        <v>4742</v>
      </c>
      <c r="G558" s="30">
        <v>9.1000000000000004E-3</v>
      </c>
      <c r="H558" s="30">
        <v>8.9999999999999998E-4</v>
      </c>
      <c r="I558" s="30">
        <v>7.1999999999999998E-3</v>
      </c>
      <c r="J558" s="30">
        <v>1.1000000000000001E-3</v>
      </c>
      <c r="K558" s="30">
        <v>1.17E-2</v>
      </c>
      <c r="L558" s="30">
        <v>0.95709999999999995</v>
      </c>
      <c r="M558" s="30">
        <v>1.29E-2</v>
      </c>
      <c r="N558" s="30">
        <v>0.21110000000000001</v>
      </c>
      <c r="O558" s="30">
        <v>2.3E-3</v>
      </c>
      <c r="P558" s="30">
        <v>9.8400000000000001E-2</v>
      </c>
      <c r="Q558" s="29">
        <v>204.56</v>
      </c>
      <c r="R558" s="25">
        <v>60999.5</v>
      </c>
      <c r="S558" s="30">
        <v>0.17449999999999999</v>
      </c>
      <c r="T558" s="30">
        <v>0.2218</v>
      </c>
      <c r="U558" s="30">
        <v>0.60360000000000003</v>
      </c>
      <c r="V558" s="26">
        <v>20</v>
      </c>
      <c r="W558" s="29">
        <v>22</v>
      </c>
      <c r="X558" s="25">
        <v>86307.68</v>
      </c>
      <c r="Y558" s="26">
        <v>218.83</v>
      </c>
      <c r="Z558" s="25">
        <v>130167.13</v>
      </c>
      <c r="AA558" s="30">
        <v>0.78759999999999997</v>
      </c>
      <c r="AB558" s="30">
        <v>0.18609999999999999</v>
      </c>
      <c r="AC558" s="30">
        <v>2.5700000000000001E-2</v>
      </c>
      <c r="AD558" s="30">
        <v>5.9999999999999995E-4</v>
      </c>
      <c r="AE558" s="30">
        <v>0.21240000000000001</v>
      </c>
      <c r="AF558" s="25">
        <v>130.16999999999999</v>
      </c>
      <c r="AG558" s="25">
        <v>3682.74</v>
      </c>
      <c r="AH558" s="25">
        <v>562.05999999999995</v>
      </c>
      <c r="AI558" s="25">
        <v>145073.97</v>
      </c>
      <c r="AJ558" s="28">
        <v>400</v>
      </c>
      <c r="AK558" s="33">
        <v>36802</v>
      </c>
      <c r="AL558" s="33">
        <v>54181</v>
      </c>
      <c r="AM558" s="26">
        <v>63.4</v>
      </c>
      <c r="AN558" s="26">
        <v>26.93</v>
      </c>
      <c r="AO558" s="26">
        <v>29.1</v>
      </c>
      <c r="AP558" s="26">
        <v>5.0999999999999996</v>
      </c>
      <c r="AQ558" s="25">
        <v>0</v>
      </c>
      <c r="AR558" s="27">
        <v>0.66220000000000001</v>
      </c>
      <c r="AS558" s="25">
        <v>998.17</v>
      </c>
      <c r="AT558" s="25">
        <v>1378.31</v>
      </c>
      <c r="AU558" s="25">
        <v>4975.2700000000004</v>
      </c>
      <c r="AV558" s="25">
        <v>855.54</v>
      </c>
      <c r="AW558" s="25">
        <v>205.14</v>
      </c>
      <c r="AX558" s="25">
        <v>8412.43</v>
      </c>
      <c r="AY558" s="25">
        <v>3777.89</v>
      </c>
      <c r="AZ558" s="30">
        <v>0.48099999999999998</v>
      </c>
      <c r="BA558" s="25">
        <v>3616.95</v>
      </c>
      <c r="BB558" s="30">
        <v>0.46050000000000002</v>
      </c>
      <c r="BC558" s="25">
        <v>458.76</v>
      </c>
      <c r="BD558" s="30">
        <v>5.8400000000000001E-2</v>
      </c>
      <c r="BE558" s="25">
        <v>7853.6</v>
      </c>
      <c r="BF558" s="25">
        <v>3059.48</v>
      </c>
      <c r="BG558" s="30">
        <v>0.74429999999999996</v>
      </c>
      <c r="BH558" s="30">
        <v>0.61729999999999996</v>
      </c>
      <c r="BI558" s="30">
        <v>0.2077</v>
      </c>
      <c r="BJ558" s="30">
        <v>0.13059999999999999</v>
      </c>
      <c r="BK558" s="30">
        <v>3.1600000000000003E-2</v>
      </c>
      <c r="BL558" s="30">
        <v>1.2699999999999999E-2</v>
      </c>
    </row>
    <row r="559" spans="1:64" ht="15" x14ac:dyDescent="0.25">
      <c r="A559" s="28" t="s">
        <v>822</v>
      </c>
      <c r="B559" s="28">
        <v>46904</v>
      </c>
      <c r="C559" s="28">
        <v>26</v>
      </c>
      <c r="D559" s="29">
        <v>23.35</v>
      </c>
      <c r="E559" s="29">
        <v>607.21</v>
      </c>
      <c r="F559" s="29">
        <v>629</v>
      </c>
      <c r="G559" s="30">
        <v>0</v>
      </c>
      <c r="H559" s="30">
        <v>0</v>
      </c>
      <c r="I559" s="30">
        <v>0</v>
      </c>
      <c r="J559" s="30">
        <v>0</v>
      </c>
      <c r="K559" s="30">
        <v>5.7999999999999996E-3</v>
      </c>
      <c r="L559" s="30">
        <v>0.97989999999999999</v>
      </c>
      <c r="M559" s="30">
        <v>1.43E-2</v>
      </c>
      <c r="N559" s="30">
        <v>0.4738</v>
      </c>
      <c r="O559" s="30">
        <v>0</v>
      </c>
      <c r="P559" s="30">
        <v>0.1186</v>
      </c>
      <c r="Q559" s="29">
        <v>34</v>
      </c>
      <c r="R559" s="25">
        <v>52482</v>
      </c>
      <c r="S559" s="30">
        <v>0.26669999999999999</v>
      </c>
      <c r="T559" s="30">
        <v>0.28889999999999999</v>
      </c>
      <c r="U559" s="30">
        <v>0.44440000000000002</v>
      </c>
      <c r="V559" s="26">
        <v>17.47</v>
      </c>
      <c r="W559" s="29">
        <v>11.5</v>
      </c>
      <c r="X559" s="25">
        <v>47226</v>
      </c>
      <c r="Y559" s="26">
        <v>51.55</v>
      </c>
      <c r="Z559" s="25">
        <v>225948.67</v>
      </c>
      <c r="AA559" s="30">
        <v>0.86619999999999997</v>
      </c>
      <c r="AB559" s="30">
        <v>5.1400000000000001E-2</v>
      </c>
      <c r="AC559" s="30">
        <v>8.2199999999999995E-2</v>
      </c>
      <c r="AD559" s="30">
        <v>2.9999999999999997E-4</v>
      </c>
      <c r="AE559" s="30">
        <v>0.1338</v>
      </c>
      <c r="AF559" s="25">
        <v>225.95</v>
      </c>
      <c r="AG559" s="25">
        <v>5976.79</v>
      </c>
      <c r="AH559" s="25">
        <v>715.33</v>
      </c>
      <c r="AI559" s="25">
        <v>195801.17</v>
      </c>
      <c r="AJ559" s="28">
        <v>510</v>
      </c>
      <c r="AK559" s="33">
        <v>30396</v>
      </c>
      <c r="AL559" s="33">
        <v>45671</v>
      </c>
      <c r="AM559" s="26">
        <v>33.700000000000003</v>
      </c>
      <c r="AN559" s="26">
        <v>25.8</v>
      </c>
      <c r="AO559" s="26">
        <v>25.81</v>
      </c>
      <c r="AP559" s="26">
        <v>4.8</v>
      </c>
      <c r="AQ559" s="25">
        <v>1655.38</v>
      </c>
      <c r="AR559" s="27">
        <v>2.0057</v>
      </c>
      <c r="AS559" s="25">
        <v>1650.83</v>
      </c>
      <c r="AT559" s="25">
        <v>2021.65</v>
      </c>
      <c r="AU559" s="25">
        <v>5828.75</v>
      </c>
      <c r="AV559" s="25">
        <v>892.54</v>
      </c>
      <c r="AW559" s="25">
        <v>184.04</v>
      </c>
      <c r="AX559" s="25">
        <v>10577.82</v>
      </c>
      <c r="AY559" s="25">
        <v>2725.64</v>
      </c>
      <c r="AZ559" s="30">
        <v>0.2555</v>
      </c>
      <c r="BA559" s="25">
        <v>7084.16</v>
      </c>
      <c r="BB559" s="30">
        <v>0.66410000000000002</v>
      </c>
      <c r="BC559" s="25">
        <v>856.94</v>
      </c>
      <c r="BD559" s="30">
        <v>8.0299999999999996E-2</v>
      </c>
      <c r="BE559" s="25">
        <v>10666.74</v>
      </c>
      <c r="BF559" s="25">
        <v>2362.6799999999998</v>
      </c>
      <c r="BG559" s="30">
        <v>0.61109999999999998</v>
      </c>
      <c r="BH559" s="30">
        <v>0.54659999999999997</v>
      </c>
      <c r="BI559" s="30">
        <v>0.24709999999999999</v>
      </c>
      <c r="BJ559" s="30">
        <v>0.127</v>
      </c>
      <c r="BK559" s="30">
        <v>3.3000000000000002E-2</v>
      </c>
      <c r="BL559" s="30">
        <v>4.6399999999999997E-2</v>
      </c>
    </row>
    <row r="560" spans="1:64" ht="15" x14ac:dyDescent="0.25">
      <c r="A560" s="28" t="s">
        <v>823</v>
      </c>
      <c r="B560" s="28">
        <v>44982</v>
      </c>
      <c r="C560" s="28">
        <v>148</v>
      </c>
      <c r="D560" s="29">
        <v>21.47</v>
      </c>
      <c r="E560" s="29">
        <v>3177.22</v>
      </c>
      <c r="F560" s="29">
        <v>3027</v>
      </c>
      <c r="G560" s="30">
        <v>7.1000000000000004E-3</v>
      </c>
      <c r="H560" s="30">
        <v>2.9999999999999997E-4</v>
      </c>
      <c r="I560" s="30">
        <v>2.0999999999999999E-3</v>
      </c>
      <c r="J560" s="30">
        <v>1E-3</v>
      </c>
      <c r="K560" s="30">
        <v>9.9000000000000008E-3</v>
      </c>
      <c r="L560" s="30">
        <v>0.96530000000000005</v>
      </c>
      <c r="M560" s="30">
        <v>1.43E-2</v>
      </c>
      <c r="N560" s="30">
        <v>0.4143</v>
      </c>
      <c r="O560" s="30">
        <v>0</v>
      </c>
      <c r="P560" s="30">
        <v>0.13420000000000001</v>
      </c>
      <c r="Q560" s="29">
        <v>126.79</v>
      </c>
      <c r="R560" s="25">
        <v>56850.87</v>
      </c>
      <c r="S560" s="30">
        <v>0.19700000000000001</v>
      </c>
      <c r="T560" s="30">
        <v>0.17730000000000001</v>
      </c>
      <c r="U560" s="30">
        <v>0.62560000000000004</v>
      </c>
      <c r="V560" s="26">
        <v>19.3</v>
      </c>
      <c r="W560" s="29">
        <v>19.829999999999998</v>
      </c>
      <c r="X560" s="25">
        <v>69397.279999999999</v>
      </c>
      <c r="Y560" s="26">
        <v>156.02000000000001</v>
      </c>
      <c r="Z560" s="25">
        <v>103583.96</v>
      </c>
      <c r="AA560" s="30">
        <v>0.80779999999999996</v>
      </c>
      <c r="AB560" s="30">
        <v>0.17050000000000001</v>
      </c>
      <c r="AC560" s="30">
        <v>1.9599999999999999E-2</v>
      </c>
      <c r="AD560" s="30">
        <v>2.0999999999999999E-3</v>
      </c>
      <c r="AE560" s="30">
        <v>0.1928</v>
      </c>
      <c r="AF560" s="25">
        <v>103.58</v>
      </c>
      <c r="AG560" s="25">
        <v>2263.5</v>
      </c>
      <c r="AH560" s="25">
        <v>343.92</v>
      </c>
      <c r="AI560" s="25">
        <v>106555.61</v>
      </c>
      <c r="AJ560" s="28">
        <v>221</v>
      </c>
      <c r="AK560" s="33">
        <v>30732</v>
      </c>
      <c r="AL560" s="33">
        <v>42206</v>
      </c>
      <c r="AM560" s="26">
        <v>27.2</v>
      </c>
      <c r="AN560" s="26">
        <v>21.7</v>
      </c>
      <c r="AO560" s="26">
        <v>21.87</v>
      </c>
      <c r="AP560" s="26">
        <v>4.55</v>
      </c>
      <c r="AQ560" s="25">
        <v>488.25</v>
      </c>
      <c r="AR560" s="27">
        <v>0.80489999999999995</v>
      </c>
      <c r="AS560" s="25">
        <v>891.99</v>
      </c>
      <c r="AT560" s="25">
        <v>1660.55</v>
      </c>
      <c r="AU560" s="25">
        <v>4897.6000000000004</v>
      </c>
      <c r="AV560" s="25">
        <v>702.77</v>
      </c>
      <c r="AW560" s="25">
        <v>382.3</v>
      </c>
      <c r="AX560" s="25">
        <v>8535.2099999999991</v>
      </c>
      <c r="AY560" s="25">
        <v>4402.16</v>
      </c>
      <c r="AZ560" s="30">
        <v>0.56359999999999999</v>
      </c>
      <c r="BA560" s="25">
        <v>2724.49</v>
      </c>
      <c r="BB560" s="30">
        <v>0.3488</v>
      </c>
      <c r="BC560" s="25">
        <v>683.45</v>
      </c>
      <c r="BD560" s="30">
        <v>8.7499999999999994E-2</v>
      </c>
      <c r="BE560" s="25">
        <v>7810.1</v>
      </c>
      <c r="BF560" s="25">
        <v>3593.73</v>
      </c>
      <c r="BG560" s="30">
        <v>1.1438999999999999</v>
      </c>
      <c r="BH560" s="30">
        <v>0.5514</v>
      </c>
      <c r="BI560" s="30">
        <v>0.21759999999999999</v>
      </c>
      <c r="BJ560" s="30">
        <v>0.1404</v>
      </c>
      <c r="BK560" s="30">
        <v>2.8000000000000001E-2</v>
      </c>
      <c r="BL560" s="30">
        <v>6.2700000000000006E-2</v>
      </c>
    </row>
    <row r="561" spans="1:64" ht="15" x14ac:dyDescent="0.25">
      <c r="A561" s="28" t="s">
        <v>824</v>
      </c>
      <c r="B561" s="28">
        <v>44990</v>
      </c>
      <c r="C561" s="28">
        <v>16</v>
      </c>
      <c r="D561" s="29">
        <v>401.14</v>
      </c>
      <c r="E561" s="29">
        <v>6418.26</v>
      </c>
      <c r="F561" s="29">
        <v>5368</v>
      </c>
      <c r="G561" s="30">
        <v>2.3E-3</v>
      </c>
      <c r="H561" s="30">
        <v>0</v>
      </c>
      <c r="I561" s="30">
        <v>0.40760000000000002</v>
      </c>
      <c r="J561" s="30">
        <v>1.5E-3</v>
      </c>
      <c r="K561" s="30">
        <v>1.5900000000000001E-2</v>
      </c>
      <c r="L561" s="30">
        <v>0.46179999999999999</v>
      </c>
      <c r="M561" s="30">
        <v>0.1109</v>
      </c>
      <c r="N561" s="30">
        <v>0.75190000000000001</v>
      </c>
      <c r="O561" s="30">
        <v>2.5999999999999999E-3</v>
      </c>
      <c r="P561" s="30">
        <v>0.1797</v>
      </c>
      <c r="Q561" s="29">
        <v>225.25</v>
      </c>
      <c r="R561" s="25">
        <v>53209.08</v>
      </c>
      <c r="S561" s="30">
        <v>0.2145</v>
      </c>
      <c r="T561" s="30">
        <v>0.1036</v>
      </c>
      <c r="U561" s="30">
        <v>0.68189999999999995</v>
      </c>
      <c r="V561" s="26">
        <v>19.559999999999999</v>
      </c>
      <c r="W561" s="29">
        <v>49.6</v>
      </c>
      <c r="X561" s="25">
        <v>69098.039999999994</v>
      </c>
      <c r="Y561" s="26">
        <v>127.32</v>
      </c>
      <c r="Z561" s="25">
        <v>57585.7</v>
      </c>
      <c r="AA561" s="30">
        <v>0.71760000000000002</v>
      </c>
      <c r="AB561" s="30">
        <v>0.23089999999999999</v>
      </c>
      <c r="AC561" s="30">
        <v>4.9500000000000002E-2</v>
      </c>
      <c r="AD561" s="30">
        <v>2.0999999999999999E-3</v>
      </c>
      <c r="AE561" s="30">
        <v>0.2843</v>
      </c>
      <c r="AF561" s="25">
        <v>57.59</v>
      </c>
      <c r="AG561" s="25">
        <v>2360.4299999999998</v>
      </c>
      <c r="AH561" s="25">
        <v>363.91</v>
      </c>
      <c r="AI561" s="25">
        <v>58496.2</v>
      </c>
      <c r="AJ561" s="28">
        <v>21</v>
      </c>
      <c r="AK561" s="33">
        <v>21376</v>
      </c>
      <c r="AL561" s="33">
        <v>32114</v>
      </c>
      <c r="AM561" s="26">
        <v>55.3</v>
      </c>
      <c r="AN561" s="26">
        <v>38.4</v>
      </c>
      <c r="AO561" s="26">
        <v>45.85</v>
      </c>
      <c r="AP561" s="26">
        <v>4.7</v>
      </c>
      <c r="AQ561" s="25">
        <v>0</v>
      </c>
      <c r="AR561" s="27">
        <v>1.1836</v>
      </c>
      <c r="AS561" s="25">
        <v>1485.51</v>
      </c>
      <c r="AT561" s="25">
        <v>2731.01</v>
      </c>
      <c r="AU561" s="25">
        <v>6351.15</v>
      </c>
      <c r="AV561" s="25">
        <v>1446.6</v>
      </c>
      <c r="AW561" s="25">
        <v>461.08</v>
      </c>
      <c r="AX561" s="25">
        <v>12475.34</v>
      </c>
      <c r="AY561" s="25">
        <v>7386.18</v>
      </c>
      <c r="AZ561" s="30">
        <v>0.627</v>
      </c>
      <c r="BA561" s="25">
        <v>2602.6</v>
      </c>
      <c r="BB561" s="30">
        <v>0.22090000000000001</v>
      </c>
      <c r="BC561" s="25">
        <v>1791.68</v>
      </c>
      <c r="BD561" s="30">
        <v>0.15210000000000001</v>
      </c>
      <c r="BE561" s="25">
        <v>11780.46</v>
      </c>
      <c r="BF561" s="25">
        <v>5403.91</v>
      </c>
      <c r="BG561" s="30">
        <v>3.3774000000000002</v>
      </c>
      <c r="BH561" s="30">
        <v>0.52139999999999997</v>
      </c>
      <c r="BI561" s="30">
        <v>0.18679999999999999</v>
      </c>
      <c r="BJ561" s="30">
        <v>0.22189999999999999</v>
      </c>
      <c r="BK561" s="30">
        <v>4.1599999999999998E-2</v>
      </c>
      <c r="BL561" s="30">
        <v>2.8299999999999999E-2</v>
      </c>
    </row>
    <row r="562" spans="1:64" ht="15" x14ac:dyDescent="0.25">
      <c r="A562" s="28" t="s">
        <v>825</v>
      </c>
      <c r="B562" s="28">
        <v>50500</v>
      </c>
      <c r="C562" s="28">
        <v>196</v>
      </c>
      <c r="D562" s="29">
        <v>12.61</v>
      </c>
      <c r="E562" s="29">
        <v>2471.87</v>
      </c>
      <c r="F562" s="29">
        <v>2563</v>
      </c>
      <c r="G562" s="30">
        <v>2.3999999999999998E-3</v>
      </c>
      <c r="H562" s="30">
        <v>0</v>
      </c>
      <c r="I562" s="30">
        <v>1.06E-2</v>
      </c>
      <c r="J562" s="30">
        <v>1E-3</v>
      </c>
      <c r="K562" s="30">
        <v>5.4999999999999997E-3</v>
      </c>
      <c r="L562" s="30">
        <v>0.96430000000000005</v>
      </c>
      <c r="M562" s="30">
        <v>1.6199999999999999E-2</v>
      </c>
      <c r="N562" s="30">
        <v>0.35389999999999999</v>
      </c>
      <c r="O562" s="30">
        <v>0</v>
      </c>
      <c r="P562" s="30">
        <v>0.1014</v>
      </c>
      <c r="Q562" s="29">
        <v>111.5</v>
      </c>
      <c r="R562" s="25">
        <v>53782.93</v>
      </c>
      <c r="S562" s="30">
        <v>8.5699999999999998E-2</v>
      </c>
      <c r="T562" s="30">
        <v>0.1143</v>
      </c>
      <c r="U562" s="30">
        <v>0.8</v>
      </c>
      <c r="V562" s="26">
        <v>20.34</v>
      </c>
      <c r="W562" s="29">
        <v>12.7</v>
      </c>
      <c r="X562" s="25">
        <v>62026.61</v>
      </c>
      <c r="Y562" s="26">
        <v>188.3</v>
      </c>
      <c r="Z562" s="25">
        <v>96958.01</v>
      </c>
      <c r="AA562" s="30">
        <v>0.79269999999999996</v>
      </c>
      <c r="AB562" s="30">
        <v>0.11840000000000001</v>
      </c>
      <c r="AC562" s="30">
        <v>8.7800000000000003E-2</v>
      </c>
      <c r="AD562" s="30">
        <v>1.1000000000000001E-3</v>
      </c>
      <c r="AE562" s="30">
        <v>0.20749999999999999</v>
      </c>
      <c r="AF562" s="25">
        <v>96.96</v>
      </c>
      <c r="AG562" s="25">
        <v>2799.22</v>
      </c>
      <c r="AH562" s="25">
        <v>315.83999999999997</v>
      </c>
      <c r="AI562" s="25">
        <v>106067.11</v>
      </c>
      <c r="AJ562" s="28">
        <v>219</v>
      </c>
      <c r="AK562" s="33">
        <v>32297</v>
      </c>
      <c r="AL562" s="33">
        <v>45775</v>
      </c>
      <c r="AM562" s="26">
        <v>36.53</v>
      </c>
      <c r="AN562" s="26">
        <v>27.83</v>
      </c>
      <c r="AO562" s="26">
        <v>30.08</v>
      </c>
      <c r="AP562" s="26">
        <v>3.5</v>
      </c>
      <c r="AQ562" s="25">
        <v>0</v>
      </c>
      <c r="AR562" s="27">
        <v>0.71650000000000003</v>
      </c>
      <c r="AS562" s="25">
        <v>846.39</v>
      </c>
      <c r="AT562" s="25">
        <v>1789.24</v>
      </c>
      <c r="AU562" s="25">
        <v>4681.5</v>
      </c>
      <c r="AV562" s="25">
        <v>526.49</v>
      </c>
      <c r="AW562" s="25">
        <v>125.42</v>
      </c>
      <c r="AX562" s="25">
        <v>7969.03</v>
      </c>
      <c r="AY562" s="25">
        <v>4877.8599999999997</v>
      </c>
      <c r="AZ562" s="30">
        <v>0.59360000000000002</v>
      </c>
      <c r="BA562" s="25">
        <v>2827.52</v>
      </c>
      <c r="BB562" s="30">
        <v>0.34410000000000002</v>
      </c>
      <c r="BC562" s="25">
        <v>511.71</v>
      </c>
      <c r="BD562" s="30">
        <v>6.2300000000000001E-2</v>
      </c>
      <c r="BE562" s="25">
        <v>8217.09</v>
      </c>
      <c r="BF562" s="25">
        <v>4720.72</v>
      </c>
      <c r="BG562" s="30">
        <v>1.5841000000000001</v>
      </c>
      <c r="BH562" s="30">
        <v>0.5524</v>
      </c>
      <c r="BI562" s="30">
        <v>0.2485</v>
      </c>
      <c r="BJ562" s="30">
        <v>0.12559999999999999</v>
      </c>
      <c r="BK562" s="30">
        <v>5.0299999999999997E-2</v>
      </c>
      <c r="BL562" s="30">
        <v>2.3199999999999998E-2</v>
      </c>
    </row>
    <row r="563" spans="1:64" ht="15" x14ac:dyDescent="0.25">
      <c r="A563" s="28" t="s">
        <v>826</v>
      </c>
      <c r="B563" s="28">
        <v>45005</v>
      </c>
      <c r="C563" s="28">
        <v>8</v>
      </c>
      <c r="D563" s="29">
        <v>292.61</v>
      </c>
      <c r="E563" s="29">
        <v>2340.84</v>
      </c>
      <c r="F563" s="29">
        <v>1956</v>
      </c>
      <c r="G563" s="30">
        <v>1E-3</v>
      </c>
      <c r="H563" s="30">
        <v>0</v>
      </c>
      <c r="I563" s="30">
        <v>0.98109999999999997</v>
      </c>
      <c r="J563" s="30">
        <v>2.9999999999999997E-4</v>
      </c>
      <c r="K563" s="30">
        <v>3.8999999999999998E-3</v>
      </c>
      <c r="L563" s="30">
        <v>6.8999999999999999E-3</v>
      </c>
      <c r="M563" s="30">
        <v>6.7999999999999996E-3</v>
      </c>
      <c r="N563" s="30">
        <v>0.60170000000000001</v>
      </c>
      <c r="O563" s="30">
        <v>0</v>
      </c>
      <c r="P563" s="30">
        <v>0.1633</v>
      </c>
      <c r="Q563" s="29">
        <v>109</v>
      </c>
      <c r="R563" s="25">
        <v>66835.399999999994</v>
      </c>
      <c r="S563" s="30">
        <v>0.19400000000000001</v>
      </c>
      <c r="T563" s="30">
        <v>0.25369999999999998</v>
      </c>
      <c r="U563" s="30">
        <v>0.55220000000000002</v>
      </c>
      <c r="V563" s="26">
        <v>17.22</v>
      </c>
      <c r="W563" s="29">
        <v>23</v>
      </c>
      <c r="X563" s="25">
        <v>78047.48</v>
      </c>
      <c r="Y563" s="26">
        <v>101.78</v>
      </c>
      <c r="Z563" s="25">
        <v>167903.65</v>
      </c>
      <c r="AA563" s="30">
        <v>0.31890000000000002</v>
      </c>
      <c r="AB563" s="30">
        <v>0.65249999999999997</v>
      </c>
      <c r="AC563" s="30">
        <v>2.4E-2</v>
      </c>
      <c r="AD563" s="30">
        <v>4.5999999999999999E-3</v>
      </c>
      <c r="AE563" s="30">
        <v>0.68120000000000003</v>
      </c>
      <c r="AF563" s="25">
        <v>167.9</v>
      </c>
      <c r="AG563" s="25">
        <v>9205.9</v>
      </c>
      <c r="AH563" s="25">
        <v>533.65</v>
      </c>
      <c r="AI563" s="25">
        <v>153510.24</v>
      </c>
      <c r="AJ563" s="28">
        <v>426</v>
      </c>
      <c r="AK563" s="33">
        <v>25703</v>
      </c>
      <c r="AL563" s="33">
        <v>34806</v>
      </c>
      <c r="AM563" s="26">
        <v>81.400000000000006</v>
      </c>
      <c r="AN563" s="26">
        <v>43.35</v>
      </c>
      <c r="AO563" s="26">
        <v>59.27</v>
      </c>
      <c r="AP563" s="26">
        <v>5.0999999999999996</v>
      </c>
      <c r="AQ563" s="25">
        <v>0</v>
      </c>
      <c r="AR563" s="27">
        <v>1.1537999999999999</v>
      </c>
      <c r="AS563" s="25">
        <v>2652.8</v>
      </c>
      <c r="AT563" s="25">
        <v>3089.34</v>
      </c>
      <c r="AU563" s="25">
        <v>7412.14</v>
      </c>
      <c r="AV563" s="25">
        <v>1033.1300000000001</v>
      </c>
      <c r="AW563" s="25">
        <v>1058.8900000000001</v>
      </c>
      <c r="AX563" s="25">
        <v>15246.3</v>
      </c>
      <c r="AY563" s="25">
        <v>7186.18</v>
      </c>
      <c r="AZ563" s="30">
        <v>0.39850000000000002</v>
      </c>
      <c r="BA563" s="25">
        <v>9172.76</v>
      </c>
      <c r="BB563" s="30">
        <v>0.50870000000000004</v>
      </c>
      <c r="BC563" s="25">
        <v>1673.87</v>
      </c>
      <c r="BD563" s="30">
        <v>9.2799999999999994E-2</v>
      </c>
      <c r="BE563" s="25">
        <v>18032.810000000001</v>
      </c>
      <c r="BF563" s="25">
        <v>3865.4</v>
      </c>
      <c r="BG563" s="30">
        <v>2.2538999999999998</v>
      </c>
      <c r="BH563" s="30">
        <v>0.52410000000000001</v>
      </c>
      <c r="BI563" s="30">
        <v>0.20080000000000001</v>
      </c>
      <c r="BJ563" s="30">
        <v>0.21099999999999999</v>
      </c>
      <c r="BK563" s="30">
        <v>1.7000000000000001E-2</v>
      </c>
      <c r="BL563" s="30">
        <v>4.7E-2</v>
      </c>
    </row>
    <row r="564" spans="1:64" ht="15" x14ac:dyDescent="0.25">
      <c r="A564" s="28" t="s">
        <v>827</v>
      </c>
      <c r="B564" s="28">
        <v>45013</v>
      </c>
      <c r="C564" s="28">
        <v>5</v>
      </c>
      <c r="D564" s="29">
        <v>469.46</v>
      </c>
      <c r="E564" s="29">
        <v>2347.2800000000002</v>
      </c>
      <c r="F564" s="29">
        <v>2321</v>
      </c>
      <c r="G564" s="30">
        <v>9.7000000000000003E-3</v>
      </c>
      <c r="H564" s="30">
        <v>4.0000000000000002E-4</v>
      </c>
      <c r="I564" s="30">
        <v>2.4799999999999999E-2</v>
      </c>
      <c r="J564" s="30">
        <v>5.9999999999999995E-4</v>
      </c>
      <c r="K564" s="30">
        <v>9.7999999999999997E-3</v>
      </c>
      <c r="L564" s="30">
        <v>0.90580000000000005</v>
      </c>
      <c r="M564" s="30">
        <v>4.8899999999999999E-2</v>
      </c>
      <c r="N564" s="30">
        <v>0.54369999999999996</v>
      </c>
      <c r="O564" s="30">
        <v>0</v>
      </c>
      <c r="P564" s="30">
        <v>0.1603</v>
      </c>
      <c r="Q564" s="29">
        <v>102.3</v>
      </c>
      <c r="R564" s="25">
        <v>49076.23</v>
      </c>
      <c r="S564" s="30">
        <v>0.23400000000000001</v>
      </c>
      <c r="T564" s="30">
        <v>0.18440000000000001</v>
      </c>
      <c r="U564" s="30">
        <v>0.58160000000000001</v>
      </c>
      <c r="V564" s="26">
        <v>17.46</v>
      </c>
      <c r="W564" s="29">
        <v>17</v>
      </c>
      <c r="X564" s="25">
        <v>74287.710000000006</v>
      </c>
      <c r="Y564" s="26">
        <v>133.93</v>
      </c>
      <c r="Z564" s="25">
        <v>94060.67</v>
      </c>
      <c r="AA564" s="30">
        <v>0.73060000000000003</v>
      </c>
      <c r="AB564" s="30">
        <v>0.24970000000000001</v>
      </c>
      <c r="AC564" s="30">
        <v>1.89E-2</v>
      </c>
      <c r="AD564" s="30">
        <v>8.9999999999999998E-4</v>
      </c>
      <c r="AE564" s="30">
        <v>0.26950000000000002</v>
      </c>
      <c r="AF564" s="25">
        <v>94.06</v>
      </c>
      <c r="AG564" s="25">
        <v>2134.36</v>
      </c>
      <c r="AH564" s="25">
        <v>334.21</v>
      </c>
      <c r="AI564" s="25">
        <v>95128.92</v>
      </c>
      <c r="AJ564" s="28">
        <v>152</v>
      </c>
      <c r="AK564" s="33">
        <v>24790</v>
      </c>
      <c r="AL564" s="33">
        <v>36129</v>
      </c>
      <c r="AM564" s="26">
        <v>39.049999999999997</v>
      </c>
      <c r="AN564" s="26">
        <v>22.35</v>
      </c>
      <c r="AO564" s="26">
        <v>22.41</v>
      </c>
      <c r="AP564" s="26">
        <v>2.7</v>
      </c>
      <c r="AQ564" s="25">
        <v>0</v>
      </c>
      <c r="AR564" s="27">
        <v>0.79179999999999995</v>
      </c>
      <c r="AS564" s="25">
        <v>1034.8699999999999</v>
      </c>
      <c r="AT564" s="25">
        <v>1478.92</v>
      </c>
      <c r="AU564" s="25">
        <v>5192.26</v>
      </c>
      <c r="AV564" s="25">
        <v>735.37</v>
      </c>
      <c r="AW564" s="25">
        <v>194.15</v>
      </c>
      <c r="AX564" s="25">
        <v>8635.57</v>
      </c>
      <c r="AY564" s="25">
        <v>5087.45</v>
      </c>
      <c r="AZ564" s="30">
        <v>0.62709999999999999</v>
      </c>
      <c r="BA564" s="25">
        <v>2135.56</v>
      </c>
      <c r="BB564" s="30">
        <v>0.26319999999999999</v>
      </c>
      <c r="BC564" s="25">
        <v>890.16</v>
      </c>
      <c r="BD564" s="30">
        <v>0.10970000000000001</v>
      </c>
      <c r="BE564" s="25">
        <v>8113.16</v>
      </c>
      <c r="BF564" s="25">
        <v>5014.49</v>
      </c>
      <c r="BG564" s="30">
        <v>2.2774000000000001</v>
      </c>
      <c r="BH564" s="30">
        <v>0.57240000000000002</v>
      </c>
      <c r="BI564" s="30">
        <v>0.21310000000000001</v>
      </c>
      <c r="BJ564" s="30">
        <v>0.1459</v>
      </c>
      <c r="BK564" s="30">
        <v>4.4400000000000002E-2</v>
      </c>
      <c r="BL564" s="30">
        <v>2.41E-2</v>
      </c>
    </row>
    <row r="565" spans="1:64" ht="15" x14ac:dyDescent="0.25">
      <c r="A565" s="28" t="s">
        <v>828</v>
      </c>
      <c r="B565" s="28">
        <v>48231</v>
      </c>
      <c r="C565" s="28">
        <v>19</v>
      </c>
      <c r="D565" s="29">
        <v>369.21</v>
      </c>
      <c r="E565" s="29">
        <v>7014.98</v>
      </c>
      <c r="F565" s="29">
        <v>6618</v>
      </c>
      <c r="G565" s="30">
        <v>6.4999999999999997E-3</v>
      </c>
      <c r="H565" s="30">
        <v>0</v>
      </c>
      <c r="I565" s="30">
        <v>8.8800000000000004E-2</v>
      </c>
      <c r="J565" s="30">
        <v>4.1999999999999997E-3</v>
      </c>
      <c r="K565" s="30">
        <v>5.6000000000000001E-2</v>
      </c>
      <c r="L565" s="30">
        <v>0.77880000000000005</v>
      </c>
      <c r="M565" s="30">
        <v>6.5699999999999995E-2</v>
      </c>
      <c r="N565" s="30">
        <v>0.53300000000000003</v>
      </c>
      <c r="O565" s="30">
        <v>1.3100000000000001E-2</v>
      </c>
      <c r="P565" s="30">
        <v>0.13539999999999999</v>
      </c>
      <c r="Q565" s="29">
        <v>318</v>
      </c>
      <c r="R565" s="25">
        <v>58968.86</v>
      </c>
      <c r="S565" s="30">
        <v>0.14530000000000001</v>
      </c>
      <c r="T565" s="30">
        <v>0.29720000000000002</v>
      </c>
      <c r="U565" s="30">
        <v>0.5575</v>
      </c>
      <c r="V565" s="26">
        <v>16.16</v>
      </c>
      <c r="W565" s="29">
        <v>35</v>
      </c>
      <c r="X565" s="25">
        <v>93383.49</v>
      </c>
      <c r="Y565" s="26">
        <v>200.43</v>
      </c>
      <c r="Z565" s="25">
        <v>130677.5</v>
      </c>
      <c r="AA565" s="30">
        <v>0.6149</v>
      </c>
      <c r="AB565" s="30">
        <v>0.37180000000000002</v>
      </c>
      <c r="AC565" s="30">
        <v>1.24E-2</v>
      </c>
      <c r="AD565" s="30">
        <v>8.9999999999999998E-4</v>
      </c>
      <c r="AE565" s="30">
        <v>0.38579999999999998</v>
      </c>
      <c r="AF565" s="25">
        <v>130.68</v>
      </c>
      <c r="AG565" s="25">
        <v>5030.76</v>
      </c>
      <c r="AH565" s="25">
        <v>545.34</v>
      </c>
      <c r="AI565" s="25">
        <v>160987.89000000001</v>
      </c>
      <c r="AJ565" s="28">
        <v>451</v>
      </c>
      <c r="AK565" s="33">
        <v>28150</v>
      </c>
      <c r="AL565" s="33">
        <v>38854</v>
      </c>
      <c r="AM565" s="26">
        <v>71.099999999999994</v>
      </c>
      <c r="AN565" s="26">
        <v>35.15</v>
      </c>
      <c r="AO565" s="26">
        <v>42.86</v>
      </c>
      <c r="AP565" s="26">
        <v>5.3</v>
      </c>
      <c r="AQ565" s="25">
        <v>0</v>
      </c>
      <c r="AR565" s="27">
        <v>1.0403</v>
      </c>
      <c r="AS565" s="25">
        <v>1302.05</v>
      </c>
      <c r="AT565" s="25">
        <v>2233.0700000000002</v>
      </c>
      <c r="AU565" s="25">
        <v>6653.85</v>
      </c>
      <c r="AV565" s="25">
        <v>930.09</v>
      </c>
      <c r="AW565" s="25">
        <v>465.31</v>
      </c>
      <c r="AX565" s="25">
        <v>11584.37</v>
      </c>
      <c r="AY565" s="25">
        <v>4466.21</v>
      </c>
      <c r="AZ565" s="30">
        <v>0.4047</v>
      </c>
      <c r="BA565" s="25">
        <v>5558.02</v>
      </c>
      <c r="BB565" s="30">
        <v>0.50360000000000005</v>
      </c>
      <c r="BC565" s="25">
        <v>1012.29</v>
      </c>
      <c r="BD565" s="30">
        <v>9.1700000000000004E-2</v>
      </c>
      <c r="BE565" s="25">
        <v>11036.53</v>
      </c>
      <c r="BF565" s="25">
        <v>2293.5</v>
      </c>
      <c r="BG565" s="30">
        <v>0.81589999999999996</v>
      </c>
      <c r="BH565" s="30">
        <v>0.59109999999999996</v>
      </c>
      <c r="BI565" s="30">
        <v>0.21629999999999999</v>
      </c>
      <c r="BJ565" s="30">
        <v>0.1129</v>
      </c>
      <c r="BK565" s="30">
        <v>3.44E-2</v>
      </c>
      <c r="BL565" s="30">
        <v>4.5199999999999997E-2</v>
      </c>
    </row>
    <row r="566" spans="1:64" ht="15" x14ac:dyDescent="0.25">
      <c r="A566" s="28" t="s">
        <v>829</v>
      </c>
      <c r="B566" s="28">
        <v>49650</v>
      </c>
      <c r="C566" s="28">
        <v>112</v>
      </c>
      <c r="D566" s="29">
        <v>12.66</v>
      </c>
      <c r="E566" s="29">
        <v>1417.56</v>
      </c>
      <c r="F566" s="29">
        <v>1494</v>
      </c>
      <c r="G566" s="30">
        <v>6.9999999999999999E-4</v>
      </c>
      <c r="H566" s="30">
        <v>6.9999999999999999E-4</v>
      </c>
      <c r="I566" s="30">
        <v>8.9999999999999998E-4</v>
      </c>
      <c r="J566" s="30">
        <v>2.7000000000000001E-3</v>
      </c>
      <c r="K566" s="30">
        <v>5.7000000000000002E-3</v>
      </c>
      <c r="L566" s="30">
        <v>0.98229999999999995</v>
      </c>
      <c r="M566" s="30">
        <v>7.0000000000000001E-3</v>
      </c>
      <c r="N566" s="30">
        <v>0.27839999999999998</v>
      </c>
      <c r="O566" s="30">
        <v>0</v>
      </c>
      <c r="P566" s="30">
        <v>0.14829999999999999</v>
      </c>
      <c r="Q566" s="29">
        <v>73</v>
      </c>
      <c r="R566" s="25">
        <v>49924.42</v>
      </c>
      <c r="S566" s="30">
        <v>0.17530000000000001</v>
      </c>
      <c r="T566" s="30">
        <v>9.2799999999999994E-2</v>
      </c>
      <c r="U566" s="30">
        <v>0.73199999999999998</v>
      </c>
      <c r="V566" s="26">
        <v>18.34</v>
      </c>
      <c r="W566" s="29">
        <v>11.5</v>
      </c>
      <c r="X566" s="25">
        <v>69094</v>
      </c>
      <c r="Y566" s="26">
        <v>119.18</v>
      </c>
      <c r="Z566" s="25">
        <v>57706.9</v>
      </c>
      <c r="AA566" s="30">
        <v>0.91420000000000001</v>
      </c>
      <c r="AB566" s="30">
        <v>3.9399999999999998E-2</v>
      </c>
      <c r="AC566" s="30">
        <v>4.5100000000000001E-2</v>
      </c>
      <c r="AD566" s="30">
        <v>1.2999999999999999E-3</v>
      </c>
      <c r="AE566" s="30">
        <v>8.6199999999999999E-2</v>
      </c>
      <c r="AF566" s="25">
        <v>57.71</v>
      </c>
      <c r="AG566" s="25">
        <v>1290.51</v>
      </c>
      <c r="AH566" s="25">
        <v>236.55</v>
      </c>
      <c r="AI566" s="25">
        <v>49388.639999999999</v>
      </c>
      <c r="AJ566" s="28">
        <v>8</v>
      </c>
      <c r="AK566" s="33">
        <v>26206</v>
      </c>
      <c r="AL566" s="33">
        <v>41422</v>
      </c>
      <c r="AM566" s="26">
        <v>29.68</v>
      </c>
      <c r="AN566" s="26">
        <v>22</v>
      </c>
      <c r="AO566" s="26">
        <v>22.17</v>
      </c>
      <c r="AP566" s="26">
        <v>4.3099999999999996</v>
      </c>
      <c r="AQ566" s="25">
        <v>0</v>
      </c>
      <c r="AR566" s="27">
        <v>0.58409999999999995</v>
      </c>
      <c r="AS566" s="25">
        <v>1017.85</v>
      </c>
      <c r="AT566" s="25">
        <v>2142.27</v>
      </c>
      <c r="AU566" s="25">
        <v>5162.21</v>
      </c>
      <c r="AV566" s="25">
        <v>996.11</v>
      </c>
      <c r="AW566" s="25">
        <v>262.14999999999998</v>
      </c>
      <c r="AX566" s="25">
        <v>9580.6</v>
      </c>
      <c r="AY566" s="25">
        <v>6405.27</v>
      </c>
      <c r="AZ566" s="30">
        <v>0.66590000000000005</v>
      </c>
      <c r="BA566" s="25">
        <v>1775.66</v>
      </c>
      <c r="BB566" s="30">
        <v>0.18459999999999999</v>
      </c>
      <c r="BC566" s="25">
        <v>1438.26</v>
      </c>
      <c r="BD566" s="30">
        <v>0.14949999999999999</v>
      </c>
      <c r="BE566" s="25">
        <v>9619.19</v>
      </c>
      <c r="BF566" s="25">
        <v>7103.3</v>
      </c>
      <c r="BG566" s="30">
        <v>3.2010999999999998</v>
      </c>
      <c r="BH566" s="30">
        <v>0.53129999999999999</v>
      </c>
      <c r="BI566" s="30">
        <v>0.23669999999999999</v>
      </c>
      <c r="BJ566" s="30">
        <v>0.16789999999999999</v>
      </c>
      <c r="BK566" s="30">
        <v>5.0700000000000002E-2</v>
      </c>
      <c r="BL566" s="30">
        <v>1.34E-2</v>
      </c>
    </row>
    <row r="567" spans="1:64" ht="15" x14ac:dyDescent="0.25">
      <c r="A567" s="28" t="s">
        <v>830</v>
      </c>
      <c r="B567" s="28">
        <v>49247</v>
      </c>
      <c r="C567" s="28">
        <v>56</v>
      </c>
      <c r="D567" s="29">
        <v>23.61</v>
      </c>
      <c r="E567" s="29">
        <v>1321.88</v>
      </c>
      <c r="F567" s="29">
        <v>1250</v>
      </c>
      <c r="G567" s="30">
        <v>0</v>
      </c>
      <c r="H567" s="30">
        <v>0</v>
      </c>
      <c r="I567" s="30">
        <v>5.3E-3</v>
      </c>
      <c r="J567" s="30">
        <v>8.0000000000000004E-4</v>
      </c>
      <c r="K567" s="30">
        <v>2.3999999999999998E-3</v>
      </c>
      <c r="L567" s="30">
        <v>0.9798</v>
      </c>
      <c r="M567" s="30">
        <v>1.17E-2</v>
      </c>
      <c r="N567" s="30">
        <v>0.32429999999999998</v>
      </c>
      <c r="O567" s="30">
        <v>0</v>
      </c>
      <c r="P567" s="30">
        <v>0.14879999999999999</v>
      </c>
      <c r="Q567" s="29">
        <v>56.52</v>
      </c>
      <c r="R567" s="25">
        <v>51743.19</v>
      </c>
      <c r="S567" s="30">
        <v>0.19769999999999999</v>
      </c>
      <c r="T567" s="30">
        <v>0.25580000000000003</v>
      </c>
      <c r="U567" s="30">
        <v>0.54649999999999999</v>
      </c>
      <c r="V567" s="26">
        <v>18.47</v>
      </c>
      <c r="W567" s="29">
        <v>5.3</v>
      </c>
      <c r="X567" s="25">
        <v>82076.789999999994</v>
      </c>
      <c r="Y567" s="26">
        <v>239</v>
      </c>
      <c r="Z567" s="25">
        <v>118856.95</v>
      </c>
      <c r="AA567" s="30">
        <v>0.91390000000000005</v>
      </c>
      <c r="AB567" s="30">
        <v>5.6500000000000002E-2</v>
      </c>
      <c r="AC567" s="30">
        <v>2.86E-2</v>
      </c>
      <c r="AD567" s="30">
        <v>1E-3</v>
      </c>
      <c r="AE567" s="30">
        <v>8.6400000000000005E-2</v>
      </c>
      <c r="AF567" s="25">
        <v>118.86</v>
      </c>
      <c r="AG567" s="25">
        <v>2932.85</v>
      </c>
      <c r="AH567" s="25">
        <v>425.67</v>
      </c>
      <c r="AI567" s="25">
        <v>122635.48</v>
      </c>
      <c r="AJ567" s="28">
        <v>303</v>
      </c>
      <c r="AK567" s="33">
        <v>32441</v>
      </c>
      <c r="AL567" s="33">
        <v>43711</v>
      </c>
      <c r="AM567" s="26">
        <v>52.6</v>
      </c>
      <c r="AN567" s="26">
        <v>23.61</v>
      </c>
      <c r="AO567" s="26">
        <v>27.33</v>
      </c>
      <c r="AP567" s="26">
        <v>5.3</v>
      </c>
      <c r="AQ567" s="25">
        <v>0</v>
      </c>
      <c r="AR567" s="27">
        <v>0.81210000000000004</v>
      </c>
      <c r="AS567" s="25">
        <v>1042.6500000000001</v>
      </c>
      <c r="AT567" s="25">
        <v>1719.8</v>
      </c>
      <c r="AU567" s="25">
        <v>4608.0200000000004</v>
      </c>
      <c r="AV567" s="25">
        <v>858.46</v>
      </c>
      <c r="AW567" s="25">
        <v>7.2</v>
      </c>
      <c r="AX567" s="25">
        <v>8236.1299999999992</v>
      </c>
      <c r="AY567" s="25">
        <v>4890.7299999999996</v>
      </c>
      <c r="AZ567" s="30">
        <v>0.59840000000000004</v>
      </c>
      <c r="BA567" s="25">
        <v>2556.12</v>
      </c>
      <c r="BB567" s="30">
        <v>0.31280000000000002</v>
      </c>
      <c r="BC567" s="25">
        <v>726.05</v>
      </c>
      <c r="BD567" s="30">
        <v>8.8800000000000004E-2</v>
      </c>
      <c r="BE567" s="25">
        <v>8172.89</v>
      </c>
      <c r="BF567" s="25">
        <v>4270.5200000000004</v>
      </c>
      <c r="BG567" s="30">
        <v>1.3542000000000001</v>
      </c>
      <c r="BH567" s="30">
        <v>0.54790000000000005</v>
      </c>
      <c r="BI567" s="30">
        <v>0.21829999999999999</v>
      </c>
      <c r="BJ567" s="30">
        <v>0.18779999999999999</v>
      </c>
      <c r="BK567" s="30">
        <v>3.2800000000000003E-2</v>
      </c>
      <c r="BL567" s="30">
        <v>1.3100000000000001E-2</v>
      </c>
    </row>
    <row r="568" spans="1:64" ht="15" x14ac:dyDescent="0.25">
      <c r="A568" s="28" t="s">
        <v>831</v>
      </c>
      <c r="B568" s="28">
        <v>45641</v>
      </c>
      <c r="C568" s="28">
        <v>55</v>
      </c>
      <c r="D568" s="29">
        <v>35.53</v>
      </c>
      <c r="E568" s="29">
        <v>1954.39</v>
      </c>
      <c r="F568" s="29">
        <v>1968</v>
      </c>
      <c r="G568" s="30">
        <v>8.8999999999999999E-3</v>
      </c>
      <c r="H568" s="30">
        <v>0</v>
      </c>
      <c r="I568" s="30">
        <v>1.04E-2</v>
      </c>
      <c r="J568" s="30">
        <v>1E-3</v>
      </c>
      <c r="K568" s="30">
        <v>0.12770000000000001</v>
      </c>
      <c r="L568" s="30">
        <v>0.80820000000000003</v>
      </c>
      <c r="M568" s="30">
        <v>4.3799999999999999E-2</v>
      </c>
      <c r="N568" s="30">
        <v>0.38550000000000001</v>
      </c>
      <c r="O568" s="30">
        <v>2.0299999999999999E-2</v>
      </c>
      <c r="P568" s="30">
        <v>9.2600000000000002E-2</v>
      </c>
      <c r="Q568" s="29">
        <v>81.180000000000007</v>
      </c>
      <c r="R568" s="25">
        <v>56167.5</v>
      </c>
      <c r="S568" s="30">
        <v>0.1457</v>
      </c>
      <c r="T568" s="30">
        <v>0.19209999999999999</v>
      </c>
      <c r="U568" s="30">
        <v>0.6623</v>
      </c>
      <c r="V568" s="26">
        <v>21.2</v>
      </c>
      <c r="W568" s="29">
        <v>14</v>
      </c>
      <c r="X568" s="25">
        <v>63548.2</v>
      </c>
      <c r="Y568" s="26">
        <v>135.68</v>
      </c>
      <c r="Z568" s="25">
        <v>98359.15</v>
      </c>
      <c r="AA568" s="30">
        <v>0.74770000000000003</v>
      </c>
      <c r="AB568" s="30">
        <v>0.214</v>
      </c>
      <c r="AC568" s="30">
        <v>3.73E-2</v>
      </c>
      <c r="AD568" s="30">
        <v>1E-3</v>
      </c>
      <c r="AE568" s="30">
        <v>0.25259999999999999</v>
      </c>
      <c r="AF568" s="25">
        <v>98.36</v>
      </c>
      <c r="AG568" s="25">
        <v>2644.01</v>
      </c>
      <c r="AH568" s="25">
        <v>430.69</v>
      </c>
      <c r="AI568" s="25">
        <v>101422.11</v>
      </c>
      <c r="AJ568" s="28">
        <v>192</v>
      </c>
      <c r="AK568" s="33">
        <v>28640</v>
      </c>
      <c r="AL568" s="33">
        <v>40496</v>
      </c>
      <c r="AM568" s="26">
        <v>36.24</v>
      </c>
      <c r="AN568" s="26">
        <v>26.35</v>
      </c>
      <c r="AO568" s="26">
        <v>27.07</v>
      </c>
      <c r="AP568" s="26">
        <v>5.15</v>
      </c>
      <c r="AQ568" s="25">
        <v>0</v>
      </c>
      <c r="AR568" s="27">
        <v>0.81</v>
      </c>
      <c r="AS568" s="25">
        <v>921.88</v>
      </c>
      <c r="AT568" s="25">
        <v>1563.79</v>
      </c>
      <c r="AU568" s="25">
        <v>4770.5600000000004</v>
      </c>
      <c r="AV568" s="25">
        <v>811.31</v>
      </c>
      <c r="AW568" s="25">
        <v>192.52</v>
      </c>
      <c r="AX568" s="25">
        <v>8260.0499999999993</v>
      </c>
      <c r="AY568" s="25">
        <v>4490.95</v>
      </c>
      <c r="AZ568" s="30">
        <v>0.57740000000000002</v>
      </c>
      <c r="BA568" s="25">
        <v>2682.95</v>
      </c>
      <c r="BB568" s="30">
        <v>0.34499999999999997</v>
      </c>
      <c r="BC568" s="25">
        <v>603.77</v>
      </c>
      <c r="BD568" s="30">
        <v>7.7600000000000002E-2</v>
      </c>
      <c r="BE568" s="25">
        <v>7777.67</v>
      </c>
      <c r="BF568" s="25">
        <v>4292.4799999999996</v>
      </c>
      <c r="BG568" s="30">
        <v>1.7617</v>
      </c>
      <c r="BH568" s="30">
        <v>0.61909999999999998</v>
      </c>
      <c r="BI568" s="30">
        <v>0.19689999999999999</v>
      </c>
      <c r="BJ568" s="30">
        <v>0.14710000000000001</v>
      </c>
      <c r="BK568" s="30">
        <v>2.6499999999999999E-2</v>
      </c>
      <c r="BL568" s="30">
        <v>1.04E-2</v>
      </c>
    </row>
    <row r="569" spans="1:64" ht="15" x14ac:dyDescent="0.25">
      <c r="A569" s="28" t="s">
        <v>832</v>
      </c>
      <c r="B569" s="28">
        <v>49148</v>
      </c>
      <c r="C569" s="28">
        <v>119</v>
      </c>
      <c r="D569" s="29">
        <v>16.260000000000002</v>
      </c>
      <c r="E569" s="29">
        <v>1934.75</v>
      </c>
      <c r="F569" s="29">
        <v>1907</v>
      </c>
      <c r="G569" s="30">
        <v>5.7000000000000002E-3</v>
      </c>
      <c r="H569" s="30">
        <v>2.0000000000000001E-4</v>
      </c>
      <c r="I569" s="30">
        <v>2.2200000000000001E-2</v>
      </c>
      <c r="J569" s="30">
        <v>8.0000000000000004E-4</v>
      </c>
      <c r="K569" s="30">
        <v>8.3000000000000001E-3</v>
      </c>
      <c r="L569" s="30">
        <v>0.94810000000000005</v>
      </c>
      <c r="M569" s="30">
        <v>1.47E-2</v>
      </c>
      <c r="N569" s="30">
        <v>0.53220000000000001</v>
      </c>
      <c r="O569" s="30">
        <v>0</v>
      </c>
      <c r="P569" s="30">
        <v>0.153</v>
      </c>
      <c r="Q569" s="29">
        <v>84</v>
      </c>
      <c r="R569" s="25">
        <v>56078.89</v>
      </c>
      <c r="S569" s="30">
        <v>4.6300000000000001E-2</v>
      </c>
      <c r="T569" s="30">
        <v>0.1019</v>
      </c>
      <c r="U569" s="30">
        <v>0.85189999999999999</v>
      </c>
      <c r="V569" s="26">
        <v>18.739999999999998</v>
      </c>
      <c r="W569" s="29">
        <v>11</v>
      </c>
      <c r="X569" s="25">
        <v>80688.639999999999</v>
      </c>
      <c r="Y569" s="26">
        <v>163.59</v>
      </c>
      <c r="Z569" s="25">
        <v>88913.67</v>
      </c>
      <c r="AA569" s="30">
        <v>0.75690000000000002</v>
      </c>
      <c r="AB569" s="30">
        <v>0.1762</v>
      </c>
      <c r="AC569" s="30">
        <v>6.5500000000000003E-2</v>
      </c>
      <c r="AD569" s="30">
        <v>1.4E-3</v>
      </c>
      <c r="AE569" s="30">
        <v>0.24460000000000001</v>
      </c>
      <c r="AF569" s="25">
        <v>88.91</v>
      </c>
      <c r="AG569" s="25">
        <v>2080.9499999999998</v>
      </c>
      <c r="AH569" s="25">
        <v>302.16000000000003</v>
      </c>
      <c r="AI569" s="25">
        <v>92774.87</v>
      </c>
      <c r="AJ569" s="28">
        <v>137</v>
      </c>
      <c r="AK569" s="33">
        <v>27140</v>
      </c>
      <c r="AL569" s="33">
        <v>41248</v>
      </c>
      <c r="AM569" s="26">
        <v>34</v>
      </c>
      <c r="AN569" s="26">
        <v>22.04</v>
      </c>
      <c r="AO569" s="26">
        <v>25.22</v>
      </c>
      <c r="AP569" s="26">
        <v>3.6</v>
      </c>
      <c r="AQ569" s="25">
        <v>0</v>
      </c>
      <c r="AR569" s="27">
        <v>0.65769999999999995</v>
      </c>
      <c r="AS569" s="25">
        <v>878.95</v>
      </c>
      <c r="AT569" s="25">
        <v>2107.9699999999998</v>
      </c>
      <c r="AU569" s="25">
        <v>4997.29</v>
      </c>
      <c r="AV569" s="25">
        <v>928.56</v>
      </c>
      <c r="AW569" s="25">
        <v>240.71</v>
      </c>
      <c r="AX569" s="25">
        <v>9153.49</v>
      </c>
      <c r="AY569" s="25">
        <v>5650.99</v>
      </c>
      <c r="AZ569" s="30">
        <v>0.61129999999999995</v>
      </c>
      <c r="BA569" s="25">
        <v>2086.9</v>
      </c>
      <c r="BB569" s="30">
        <v>0.2258</v>
      </c>
      <c r="BC569" s="25">
        <v>1506.3</v>
      </c>
      <c r="BD569" s="30">
        <v>0.16289999999999999</v>
      </c>
      <c r="BE569" s="25">
        <v>9244.19</v>
      </c>
      <c r="BF569" s="25">
        <v>5752.01</v>
      </c>
      <c r="BG569" s="30">
        <v>2.2740999999999998</v>
      </c>
      <c r="BH569" s="30">
        <v>0.55110000000000003</v>
      </c>
      <c r="BI569" s="30">
        <v>0.20019999999999999</v>
      </c>
      <c r="BJ569" s="30">
        <v>0.19109999999999999</v>
      </c>
      <c r="BK569" s="30">
        <v>4.1000000000000002E-2</v>
      </c>
      <c r="BL569" s="30">
        <v>1.6500000000000001E-2</v>
      </c>
    </row>
    <row r="570" spans="1:64" ht="15" x14ac:dyDescent="0.25">
      <c r="A570" s="28" t="s">
        <v>833</v>
      </c>
      <c r="B570" s="28">
        <v>50468</v>
      </c>
      <c r="C570" s="28">
        <v>50</v>
      </c>
      <c r="D570" s="29">
        <v>29.37</v>
      </c>
      <c r="E570" s="29">
        <v>1468.32</v>
      </c>
      <c r="F570" s="29">
        <v>1471</v>
      </c>
      <c r="G570" s="30">
        <v>7.4999999999999997E-3</v>
      </c>
      <c r="H570" s="30">
        <v>0</v>
      </c>
      <c r="I570" s="30">
        <v>2E-3</v>
      </c>
      <c r="J570" s="30">
        <v>2.8999999999999998E-3</v>
      </c>
      <c r="K570" s="30">
        <v>1.0200000000000001E-2</v>
      </c>
      <c r="L570" s="30">
        <v>0.95909999999999995</v>
      </c>
      <c r="M570" s="30">
        <v>1.83E-2</v>
      </c>
      <c r="N570" s="30">
        <v>0.1958</v>
      </c>
      <c r="O570" s="30">
        <v>1.1599999999999999E-2</v>
      </c>
      <c r="P570" s="30">
        <v>9.7100000000000006E-2</v>
      </c>
      <c r="Q570" s="29">
        <v>64.48</v>
      </c>
      <c r="R570" s="25">
        <v>57560.91</v>
      </c>
      <c r="S570" s="30">
        <v>0.1489</v>
      </c>
      <c r="T570" s="30">
        <v>0.17019999999999999</v>
      </c>
      <c r="U570" s="30">
        <v>0.68089999999999995</v>
      </c>
      <c r="V570" s="26">
        <v>19.18</v>
      </c>
      <c r="W570" s="29">
        <v>6.33</v>
      </c>
      <c r="X570" s="25">
        <v>94931.76</v>
      </c>
      <c r="Y570" s="26">
        <v>224.13</v>
      </c>
      <c r="Z570" s="25">
        <v>161116.66</v>
      </c>
      <c r="AA570" s="30">
        <v>0.78590000000000004</v>
      </c>
      <c r="AB570" s="30">
        <v>6.7599999999999993E-2</v>
      </c>
      <c r="AC570" s="30">
        <v>0.1454</v>
      </c>
      <c r="AD570" s="30">
        <v>1E-3</v>
      </c>
      <c r="AE570" s="30">
        <v>0.21410000000000001</v>
      </c>
      <c r="AF570" s="25">
        <v>161.12</v>
      </c>
      <c r="AG570" s="25">
        <v>6045.82</v>
      </c>
      <c r="AH570" s="25">
        <v>662.79</v>
      </c>
      <c r="AI570" s="25">
        <v>158537.19</v>
      </c>
      <c r="AJ570" s="28">
        <v>443</v>
      </c>
      <c r="AK570" s="33">
        <v>37736</v>
      </c>
      <c r="AL570" s="33">
        <v>56504</v>
      </c>
      <c r="AM570" s="26">
        <v>51.16</v>
      </c>
      <c r="AN570" s="26">
        <v>35.270000000000003</v>
      </c>
      <c r="AO570" s="26">
        <v>34.19</v>
      </c>
      <c r="AP570" s="26">
        <v>2.6</v>
      </c>
      <c r="AQ570" s="25">
        <v>0</v>
      </c>
      <c r="AR570" s="27">
        <v>0.9486</v>
      </c>
      <c r="AS570" s="25">
        <v>930.4</v>
      </c>
      <c r="AT570" s="25">
        <v>1206.48</v>
      </c>
      <c r="AU570" s="25">
        <v>4755.4799999999996</v>
      </c>
      <c r="AV570" s="25">
        <v>920.42</v>
      </c>
      <c r="AW570" s="25">
        <v>460.13</v>
      </c>
      <c r="AX570" s="25">
        <v>8272.91</v>
      </c>
      <c r="AY570" s="25">
        <v>3223.13</v>
      </c>
      <c r="AZ570" s="30">
        <v>0.3745</v>
      </c>
      <c r="BA570" s="25">
        <v>4896.51</v>
      </c>
      <c r="BB570" s="30">
        <v>0.56889999999999996</v>
      </c>
      <c r="BC570" s="25">
        <v>487.07</v>
      </c>
      <c r="BD570" s="30">
        <v>5.6599999999999998E-2</v>
      </c>
      <c r="BE570" s="25">
        <v>8606.7099999999991</v>
      </c>
      <c r="BF570" s="25">
        <v>2986.2</v>
      </c>
      <c r="BG570" s="30">
        <v>0.64810000000000001</v>
      </c>
      <c r="BH570" s="30">
        <v>0.62490000000000001</v>
      </c>
      <c r="BI570" s="30">
        <v>0.24229999999999999</v>
      </c>
      <c r="BJ570" s="30">
        <v>8.2600000000000007E-2</v>
      </c>
      <c r="BK570" s="30">
        <v>3.2399999999999998E-2</v>
      </c>
      <c r="BL570" s="30">
        <v>1.78E-2</v>
      </c>
    </row>
    <row r="571" spans="1:64" ht="15" x14ac:dyDescent="0.25">
      <c r="A571" s="28" t="s">
        <v>834</v>
      </c>
      <c r="B571" s="28">
        <v>49031</v>
      </c>
      <c r="C571" s="28">
        <v>176</v>
      </c>
      <c r="D571" s="29">
        <v>5.52</v>
      </c>
      <c r="E571" s="29">
        <v>971.39</v>
      </c>
      <c r="F571" s="29">
        <v>987</v>
      </c>
      <c r="G571" s="30">
        <v>2E-3</v>
      </c>
      <c r="H571" s="30">
        <v>0</v>
      </c>
      <c r="I571" s="30">
        <v>6.7999999999999996E-3</v>
      </c>
      <c r="J571" s="30">
        <v>1E-3</v>
      </c>
      <c r="K571" s="30">
        <v>2.0299999999999999E-2</v>
      </c>
      <c r="L571" s="30">
        <v>0.94869999999999999</v>
      </c>
      <c r="M571" s="30">
        <v>2.12E-2</v>
      </c>
      <c r="N571" s="30">
        <v>0.41949999999999998</v>
      </c>
      <c r="O571" s="30">
        <v>0</v>
      </c>
      <c r="P571" s="30">
        <v>0.1636</v>
      </c>
      <c r="Q571" s="29">
        <v>46</v>
      </c>
      <c r="R571" s="25">
        <v>47459.05</v>
      </c>
      <c r="S571" s="30">
        <v>0.1094</v>
      </c>
      <c r="T571" s="30">
        <v>9.3799999999999994E-2</v>
      </c>
      <c r="U571" s="30">
        <v>0.79690000000000005</v>
      </c>
      <c r="V571" s="26">
        <v>17.46</v>
      </c>
      <c r="W571" s="29">
        <v>7.2</v>
      </c>
      <c r="X571" s="25">
        <v>57605.19</v>
      </c>
      <c r="Y571" s="26">
        <v>128.47</v>
      </c>
      <c r="Z571" s="25">
        <v>122534.65</v>
      </c>
      <c r="AA571" s="30">
        <v>0.81979999999999997</v>
      </c>
      <c r="AB571" s="30">
        <v>7.0499999999999993E-2</v>
      </c>
      <c r="AC571" s="30">
        <v>0.1089</v>
      </c>
      <c r="AD571" s="30">
        <v>8.9999999999999998E-4</v>
      </c>
      <c r="AE571" s="30">
        <v>0.1817</v>
      </c>
      <c r="AF571" s="25">
        <v>122.53</v>
      </c>
      <c r="AG571" s="25">
        <v>2894.35</v>
      </c>
      <c r="AH571" s="25">
        <v>359.45</v>
      </c>
      <c r="AI571" s="25">
        <v>105065.65</v>
      </c>
      <c r="AJ571" s="28">
        <v>211</v>
      </c>
      <c r="AK571" s="33">
        <v>30353</v>
      </c>
      <c r="AL571" s="33">
        <v>44162</v>
      </c>
      <c r="AM571" s="26">
        <v>30.8</v>
      </c>
      <c r="AN571" s="26">
        <v>22.62</v>
      </c>
      <c r="AO571" s="26">
        <v>24.08</v>
      </c>
      <c r="AP571" s="26">
        <v>4</v>
      </c>
      <c r="AQ571" s="25">
        <v>1024.43</v>
      </c>
      <c r="AR571" s="27">
        <v>1.1202000000000001</v>
      </c>
      <c r="AS571" s="25">
        <v>1026.33</v>
      </c>
      <c r="AT571" s="25">
        <v>1845.06</v>
      </c>
      <c r="AU571" s="25">
        <v>4605.6499999999996</v>
      </c>
      <c r="AV571" s="25">
        <v>1091.5</v>
      </c>
      <c r="AW571" s="25">
        <v>129.09</v>
      </c>
      <c r="AX571" s="25">
        <v>8697.64</v>
      </c>
      <c r="AY571" s="25">
        <v>4719.6499999999996</v>
      </c>
      <c r="AZ571" s="30">
        <v>0.49730000000000002</v>
      </c>
      <c r="BA571" s="25">
        <v>4044.75</v>
      </c>
      <c r="BB571" s="30">
        <v>0.42620000000000002</v>
      </c>
      <c r="BC571" s="25">
        <v>725.87</v>
      </c>
      <c r="BD571" s="30">
        <v>7.6499999999999999E-2</v>
      </c>
      <c r="BE571" s="25">
        <v>9490.26</v>
      </c>
      <c r="BF571" s="25">
        <v>4181.3100000000004</v>
      </c>
      <c r="BG571" s="30">
        <v>1.3486</v>
      </c>
      <c r="BH571" s="30">
        <v>0.52049999999999996</v>
      </c>
      <c r="BI571" s="30">
        <v>0.17030000000000001</v>
      </c>
      <c r="BJ571" s="30">
        <v>0.2311</v>
      </c>
      <c r="BK571" s="30">
        <v>3.3000000000000002E-2</v>
      </c>
      <c r="BL571" s="30">
        <v>4.5100000000000001E-2</v>
      </c>
    </row>
    <row r="572" spans="1:64" ht="15" x14ac:dyDescent="0.25">
      <c r="A572" s="28" t="s">
        <v>835</v>
      </c>
      <c r="B572" s="28">
        <v>45971</v>
      </c>
      <c r="C572" s="28">
        <v>63</v>
      </c>
      <c r="D572" s="29">
        <v>9.4</v>
      </c>
      <c r="E572" s="29">
        <v>591.97</v>
      </c>
      <c r="F572" s="29">
        <v>582</v>
      </c>
      <c r="G572" s="30">
        <v>0</v>
      </c>
      <c r="H572" s="30">
        <v>0</v>
      </c>
      <c r="I572" s="30">
        <v>1.29E-2</v>
      </c>
      <c r="J572" s="30">
        <v>1.6999999999999999E-3</v>
      </c>
      <c r="K572" s="30">
        <v>8.6E-3</v>
      </c>
      <c r="L572" s="30">
        <v>0.97340000000000004</v>
      </c>
      <c r="M572" s="30">
        <v>3.3999999999999998E-3</v>
      </c>
      <c r="N572" s="30">
        <v>0.26069999999999999</v>
      </c>
      <c r="O572" s="30">
        <v>0</v>
      </c>
      <c r="P572" s="30">
        <v>0.13780000000000001</v>
      </c>
      <c r="Q572" s="29">
        <v>41.1</v>
      </c>
      <c r="R572" s="25">
        <v>39682.379999999997</v>
      </c>
      <c r="S572" s="30">
        <v>0.13239999999999999</v>
      </c>
      <c r="T572" s="30">
        <v>0.27939999999999998</v>
      </c>
      <c r="U572" s="30">
        <v>0.58819999999999995</v>
      </c>
      <c r="V572" s="26">
        <v>11.05</v>
      </c>
      <c r="W572" s="29">
        <v>7</v>
      </c>
      <c r="X572" s="25">
        <v>54255</v>
      </c>
      <c r="Y572" s="26">
        <v>80.84</v>
      </c>
      <c r="Z572" s="25">
        <v>78196.34</v>
      </c>
      <c r="AA572" s="30">
        <v>0.94099999999999995</v>
      </c>
      <c r="AB572" s="30">
        <v>3.7100000000000001E-2</v>
      </c>
      <c r="AC572" s="30">
        <v>2.0899999999999998E-2</v>
      </c>
      <c r="AD572" s="30">
        <v>1.1000000000000001E-3</v>
      </c>
      <c r="AE572" s="30">
        <v>5.8999999999999997E-2</v>
      </c>
      <c r="AF572" s="25">
        <v>78.2</v>
      </c>
      <c r="AG572" s="25">
        <v>1742.63</v>
      </c>
      <c r="AH572" s="25">
        <v>378.02</v>
      </c>
      <c r="AI572" s="25">
        <v>72886.75</v>
      </c>
      <c r="AJ572" s="28">
        <v>52</v>
      </c>
      <c r="AK572" s="33">
        <v>33436</v>
      </c>
      <c r="AL572" s="33">
        <v>44370</v>
      </c>
      <c r="AM572" s="26">
        <v>34.9</v>
      </c>
      <c r="AN572" s="26">
        <v>22</v>
      </c>
      <c r="AO572" s="26">
        <v>22.07</v>
      </c>
      <c r="AP572" s="26">
        <v>4.4000000000000004</v>
      </c>
      <c r="AQ572" s="25">
        <v>856.26</v>
      </c>
      <c r="AR572" s="27">
        <v>1.0299</v>
      </c>
      <c r="AS572" s="25">
        <v>1365.65</v>
      </c>
      <c r="AT572" s="25">
        <v>1934.52</v>
      </c>
      <c r="AU572" s="25">
        <v>5636.73</v>
      </c>
      <c r="AV572" s="25">
        <v>1120.95</v>
      </c>
      <c r="AW572" s="25">
        <v>66.48</v>
      </c>
      <c r="AX572" s="25">
        <v>10124.32</v>
      </c>
      <c r="AY572" s="25">
        <v>5943.4</v>
      </c>
      <c r="AZ572" s="30">
        <v>0.61870000000000003</v>
      </c>
      <c r="BA572" s="25">
        <v>2742.9</v>
      </c>
      <c r="BB572" s="30">
        <v>0.28549999999999998</v>
      </c>
      <c r="BC572" s="25">
        <v>920.06</v>
      </c>
      <c r="BD572" s="30">
        <v>9.5799999999999996E-2</v>
      </c>
      <c r="BE572" s="25">
        <v>9606.3700000000008</v>
      </c>
      <c r="BF572" s="25">
        <v>5667.01</v>
      </c>
      <c r="BG572" s="30">
        <v>2.4318</v>
      </c>
      <c r="BH572" s="30">
        <v>0.53069999999999995</v>
      </c>
      <c r="BI572" s="30">
        <v>0.2132</v>
      </c>
      <c r="BJ572" s="30">
        <v>0.1729</v>
      </c>
      <c r="BK572" s="30">
        <v>3.8600000000000002E-2</v>
      </c>
      <c r="BL572" s="30">
        <v>4.4499999999999998E-2</v>
      </c>
    </row>
    <row r="573" spans="1:64" ht="15" x14ac:dyDescent="0.25">
      <c r="A573" s="28" t="s">
        <v>836</v>
      </c>
      <c r="B573" s="28">
        <v>50252</v>
      </c>
      <c r="C573" s="28">
        <v>13</v>
      </c>
      <c r="D573" s="29">
        <v>60.51</v>
      </c>
      <c r="E573" s="29">
        <v>786.61</v>
      </c>
      <c r="F573" s="29">
        <v>974</v>
      </c>
      <c r="G573" s="30">
        <v>3.8E-3</v>
      </c>
      <c r="H573" s="30">
        <v>0</v>
      </c>
      <c r="I573" s="30">
        <v>1.12E-2</v>
      </c>
      <c r="J573" s="30">
        <v>6.1999999999999998E-3</v>
      </c>
      <c r="K573" s="30">
        <v>4.1000000000000003E-3</v>
      </c>
      <c r="L573" s="30">
        <v>0.93969999999999998</v>
      </c>
      <c r="M573" s="30">
        <v>3.5000000000000003E-2</v>
      </c>
      <c r="N573" s="30">
        <v>0.38400000000000001</v>
      </c>
      <c r="O573" s="30">
        <v>0</v>
      </c>
      <c r="P573" s="30">
        <v>0.15010000000000001</v>
      </c>
      <c r="Q573" s="29">
        <v>46.69</v>
      </c>
      <c r="R573" s="25">
        <v>49837.13</v>
      </c>
      <c r="S573" s="30">
        <v>0.2838</v>
      </c>
      <c r="T573" s="30">
        <v>0.2838</v>
      </c>
      <c r="U573" s="30">
        <v>0.43240000000000001</v>
      </c>
      <c r="V573" s="26">
        <v>18.23</v>
      </c>
      <c r="W573" s="29">
        <v>5.1100000000000003</v>
      </c>
      <c r="X573" s="25">
        <v>68694.929999999993</v>
      </c>
      <c r="Y573" s="26">
        <v>150.96</v>
      </c>
      <c r="Z573" s="25">
        <v>106714.8</v>
      </c>
      <c r="AA573" s="30">
        <v>0.77480000000000004</v>
      </c>
      <c r="AB573" s="30">
        <v>0.17760000000000001</v>
      </c>
      <c r="AC573" s="30">
        <v>4.58E-2</v>
      </c>
      <c r="AD573" s="30">
        <v>1.8E-3</v>
      </c>
      <c r="AE573" s="30">
        <v>0.22819999999999999</v>
      </c>
      <c r="AF573" s="25">
        <v>106.71</v>
      </c>
      <c r="AG573" s="25">
        <v>3558.07</v>
      </c>
      <c r="AH573" s="25">
        <v>425.66</v>
      </c>
      <c r="AI573" s="25">
        <v>98041.84</v>
      </c>
      <c r="AJ573" s="28">
        <v>169</v>
      </c>
      <c r="AK573" s="33">
        <v>29149</v>
      </c>
      <c r="AL573" s="33">
        <v>40182</v>
      </c>
      <c r="AM573" s="26">
        <v>56</v>
      </c>
      <c r="AN573" s="26">
        <v>31.16</v>
      </c>
      <c r="AO573" s="26">
        <v>36.79</v>
      </c>
      <c r="AP573" s="26">
        <v>6</v>
      </c>
      <c r="AQ573" s="25">
        <v>0</v>
      </c>
      <c r="AR573" s="27">
        <v>0.88339999999999996</v>
      </c>
      <c r="AS573" s="25">
        <v>1120.4000000000001</v>
      </c>
      <c r="AT573" s="25">
        <v>1875.84</v>
      </c>
      <c r="AU573" s="25">
        <v>5085.8500000000004</v>
      </c>
      <c r="AV573" s="25">
        <v>817.67</v>
      </c>
      <c r="AW573" s="25">
        <v>20.97</v>
      </c>
      <c r="AX573" s="25">
        <v>8920.73</v>
      </c>
      <c r="AY573" s="25">
        <v>4281.57</v>
      </c>
      <c r="AZ573" s="30">
        <v>0.47160000000000002</v>
      </c>
      <c r="BA573" s="25">
        <v>4027.24</v>
      </c>
      <c r="BB573" s="30">
        <v>0.44359999999999999</v>
      </c>
      <c r="BC573" s="25">
        <v>770.38</v>
      </c>
      <c r="BD573" s="30">
        <v>8.4900000000000003E-2</v>
      </c>
      <c r="BE573" s="25">
        <v>9079.18</v>
      </c>
      <c r="BF573" s="25">
        <v>4734.0200000000004</v>
      </c>
      <c r="BG573" s="30">
        <v>1.6054999999999999</v>
      </c>
      <c r="BH573" s="30">
        <v>0.57630000000000003</v>
      </c>
      <c r="BI573" s="30">
        <v>0.2147</v>
      </c>
      <c r="BJ573" s="30">
        <v>0.16869999999999999</v>
      </c>
      <c r="BK573" s="30">
        <v>2.5700000000000001E-2</v>
      </c>
      <c r="BL573" s="30">
        <v>1.47E-2</v>
      </c>
    </row>
    <row r="574" spans="1:64" ht="15" x14ac:dyDescent="0.25">
      <c r="A574" s="28" t="s">
        <v>837</v>
      </c>
      <c r="B574" s="28">
        <v>45658</v>
      </c>
      <c r="C574" s="28">
        <v>68</v>
      </c>
      <c r="D574" s="29">
        <v>21.19</v>
      </c>
      <c r="E574" s="29">
        <v>1440.87</v>
      </c>
      <c r="F574" s="29">
        <v>1411</v>
      </c>
      <c r="G574" s="30">
        <v>8.8000000000000005E-3</v>
      </c>
      <c r="H574" s="30">
        <v>0</v>
      </c>
      <c r="I574" s="30">
        <v>9.7999999999999997E-3</v>
      </c>
      <c r="J574" s="30">
        <v>1.06E-2</v>
      </c>
      <c r="K574" s="30">
        <v>3.6900000000000002E-2</v>
      </c>
      <c r="L574" s="30">
        <v>0.9052</v>
      </c>
      <c r="M574" s="30">
        <v>2.87E-2</v>
      </c>
      <c r="N574" s="30">
        <v>0.36359999999999998</v>
      </c>
      <c r="O574" s="30">
        <v>0</v>
      </c>
      <c r="P574" s="30">
        <v>0.1215</v>
      </c>
      <c r="Q574" s="29">
        <v>63.43</v>
      </c>
      <c r="R574" s="25">
        <v>52874.54</v>
      </c>
      <c r="S574" s="30">
        <v>0.20649999999999999</v>
      </c>
      <c r="T574" s="30">
        <v>0.1196</v>
      </c>
      <c r="U574" s="30">
        <v>0.67390000000000005</v>
      </c>
      <c r="V574" s="26">
        <v>20.09</v>
      </c>
      <c r="W574" s="29">
        <v>14.36</v>
      </c>
      <c r="X574" s="25">
        <v>58977.41</v>
      </c>
      <c r="Y574" s="26">
        <v>95.13</v>
      </c>
      <c r="Z574" s="25">
        <v>134417.51999999999</v>
      </c>
      <c r="AA574" s="30">
        <v>0.80310000000000004</v>
      </c>
      <c r="AB574" s="30">
        <v>0.16</v>
      </c>
      <c r="AC574" s="30">
        <v>3.6299999999999999E-2</v>
      </c>
      <c r="AD574" s="30">
        <v>5.9999999999999995E-4</v>
      </c>
      <c r="AE574" s="30">
        <v>0.19769999999999999</v>
      </c>
      <c r="AF574" s="25">
        <v>134.41999999999999</v>
      </c>
      <c r="AG574" s="25">
        <v>3121.08</v>
      </c>
      <c r="AH574" s="25">
        <v>337.92</v>
      </c>
      <c r="AI574" s="25">
        <v>138173.07</v>
      </c>
      <c r="AJ574" s="28">
        <v>383</v>
      </c>
      <c r="AK574" s="33">
        <v>30740</v>
      </c>
      <c r="AL574" s="33">
        <v>42576</v>
      </c>
      <c r="AM574" s="26">
        <v>30.45</v>
      </c>
      <c r="AN574" s="26">
        <v>23.04</v>
      </c>
      <c r="AO574" s="26">
        <v>22.45</v>
      </c>
      <c r="AP574" s="26">
        <v>3.7</v>
      </c>
      <c r="AQ574" s="25">
        <v>1111.81</v>
      </c>
      <c r="AR574" s="27">
        <v>1.3236000000000001</v>
      </c>
      <c r="AS574" s="25">
        <v>1304.0999999999999</v>
      </c>
      <c r="AT574" s="25">
        <v>1433.38</v>
      </c>
      <c r="AU574" s="25">
        <v>5708.95</v>
      </c>
      <c r="AV574" s="25">
        <v>949.72</v>
      </c>
      <c r="AW574" s="25">
        <v>234.98</v>
      </c>
      <c r="AX574" s="25">
        <v>9631.1299999999992</v>
      </c>
      <c r="AY574" s="25">
        <v>4164.6000000000004</v>
      </c>
      <c r="AZ574" s="30">
        <v>0.46610000000000001</v>
      </c>
      <c r="BA574" s="25">
        <v>4061.46</v>
      </c>
      <c r="BB574" s="30">
        <v>0.4546</v>
      </c>
      <c r="BC574" s="25">
        <v>709</v>
      </c>
      <c r="BD574" s="30">
        <v>7.9399999999999998E-2</v>
      </c>
      <c r="BE574" s="25">
        <v>8935.07</v>
      </c>
      <c r="BF574" s="25">
        <v>3675.83</v>
      </c>
      <c r="BG574" s="30">
        <v>1.2</v>
      </c>
      <c r="BH574" s="30">
        <v>0.60460000000000003</v>
      </c>
      <c r="BI574" s="30">
        <v>0.2019</v>
      </c>
      <c r="BJ574" s="30">
        <v>0.1351</v>
      </c>
      <c r="BK574" s="30">
        <v>3.6499999999999998E-2</v>
      </c>
      <c r="BL574" s="30">
        <v>2.18E-2</v>
      </c>
    </row>
    <row r="575" spans="1:64" ht="15" x14ac:dyDescent="0.25">
      <c r="A575" s="28" t="s">
        <v>838</v>
      </c>
      <c r="B575" s="28">
        <v>45021</v>
      </c>
      <c r="C575" s="28">
        <v>85</v>
      </c>
      <c r="D575" s="29">
        <v>18.57</v>
      </c>
      <c r="E575" s="29">
        <v>1578.04</v>
      </c>
      <c r="F575" s="29">
        <v>1548</v>
      </c>
      <c r="G575" s="30">
        <v>3.8999999999999998E-3</v>
      </c>
      <c r="H575" s="30">
        <v>0</v>
      </c>
      <c r="I575" s="30">
        <v>1.9E-3</v>
      </c>
      <c r="J575" s="30">
        <v>2E-3</v>
      </c>
      <c r="K575" s="30">
        <v>3.8999999999999998E-3</v>
      </c>
      <c r="L575" s="30">
        <v>0.97489999999999999</v>
      </c>
      <c r="M575" s="30">
        <v>1.34E-2</v>
      </c>
      <c r="N575" s="30">
        <v>0.59560000000000002</v>
      </c>
      <c r="O575" s="30">
        <v>0</v>
      </c>
      <c r="P575" s="30">
        <v>0.18779999999999999</v>
      </c>
      <c r="Q575" s="29">
        <v>75.489999999999995</v>
      </c>
      <c r="R575" s="25">
        <v>43624.27</v>
      </c>
      <c r="S575" s="30">
        <v>0.31900000000000001</v>
      </c>
      <c r="T575" s="30">
        <v>0.18099999999999999</v>
      </c>
      <c r="U575" s="30">
        <v>0.5</v>
      </c>
      <c r="V575" s="26">
        <v>16.29</v>
      </c>
      <c r="W575" s="29">
        <v>9.76</v>
      </c>
      <c r="X575" s="25">
        <v>68649.98</v>
      </c>
      <c r="Y575" s="26">
        <v>155.09</v>
      </c>
      <c r="Z575" s="25">
        <v>69920.22</v>
      </c>
      <c r="AA575" s="30">
        <v>0.73550000000000004</v>
      </c>
      <c r="AB575" s="30">
        <v>0.17979999999999999</v>
      </c>
      <c r="AC575" s="30">
        <v>8.3599999999999994E-2</v>
      </c>
      <c r="AD575" s="30">
        <v>1.1000000000000001E-3</v>
      </c>
      <c r="AE575" s="30">
        <v>0.26519999999999999</v>
      </c>
      <c r="AF575" s="25">
        <v>69.92</v>
      </c>
      <c r="AG575" s="25">
        <v>1553.38</v>
      </c>
      <c r="AH575" s="25">
        <v>208.47</v>
      </c>
      <c r="AI575" s="25">
        <v>71582.850000000006</v>
      </c>
      <c r="AJ575" s="28">
        <v>46</v>
      </c>
      <c r="AK575" s="33">
        <v>24880</v>
      </c>
      <c r="AL575" s="33">
        <v>34868</v>
      </c>
      <c r="AM575" s="26">
        <v>22.5</v>
      </c>
      <c r="AN575" s="26">
        <v>22.11</v>
      </c>
      <c r="AO575" s="26">
        <v>22.5</v>
      </c>
      <c r="AP575" s="26">
        <v>3.5</v>
      </c>
      <c r="AQ575" s="25">
        <v>0</v>
      </c>
      <c r="AR575" s="27">
        <v>0.71609999999999996</v>
      </c>
      <c r="AS575" s="25">
        <v>1196.1099999999999</v>
      </c>
      <c r="AT575" s="25">
        <v>3116.64</v>
      </c>
      <c r="AU575" s="25">
        <v>5548.25</v>
      </c>
      <c r="AV575" s="25">
        <v>752.97</v>
      </c>
      <c r="AW575" s="25">
        <v>635.58000000000004</v>
      </c>
      <c r="AX575" s="25">
        <v>11249.56</v>
      </c>
      <c r="AY575" s="25">
        <v>6607.87</v>
      </c>
      <c r="AZ575" s="30">
        <v>0.68489999999999995</v>
      </c>
      <c r="BA575" s="25">
        <v>1614.33</v>
      </c>
      <c r="BB575" s="30">
        <v>0.1673</v>
      </c>
      <c r="BC575" s="25">
        <v>1425.26</v>
      </c>
      <c r="BD575" s="30">
        <v>0.1477</v>
      </c>
      <c r="BE575" s="25">
        <v>9647.4599999999991</v>
      </c>
      <c r="BF575" s="25">
        <v>6490.6</v>
      </c>
      <c r="BG575" s="30">
        <v>3.5966</v>
      </c>
      <c r="BH575" s="30">
        <v>0.50080000000000002</v>
      </c>
      <c r="BI575" s="30">
        <v>0.31440000000000001</v>
      </c>
      <c r="BJ575" s="30">
        <v>0.13830000000000001</v>
      </c>
      <c r="BK575" s="30">
        <v>3.4000000000000002E-2</v>
      </c>
      <c r="BL575" s="30">
        <v>1.26E-2</v>
      </c>
    </row>
    <row r="576" spans="1:64" ht="15" x14ac:dyDescent="0.25">
      <c r="A576" s="28" t="s">
        <v>839</v>
      </c>
      <c r="B576" s="28">
        <v>45039</v>
      </c>
      <c r="C576" s="28">
        <v>10</v>
      </c>
      <c r="D576" s="29">
        <v>86.54</v>
      </c>
      <c r="E576" s="29">
        <v>865.42</v>
      </c>
      <c r="F576" s="29">
        <v>873</v>
      </c>
      <c r="G576" s="30">
        <v>1.1000000000000001E-3</v>
      </c>
      <c r="H576" s="30">
        <v>1.1000000000000001E-3</v>
      </c>
      <c r="I576" s="30">
        <v>5.6099999999999997E-2</v>
      </c>
      <c r="J576" s="30">
        <v>0</v>
      </c>
      <c r="K576" s="30">
        <v>3.3999999999999998E-3</v>
      </c>
      <c r="L576" s="30">
        <v>0.8377</v>
      </c>
      <c r="M576" s="30">
        <v>0.10059999999999999</v>
      </c>
      <c r="N576" s="30">
        <v>0.63919999999999999</v>
      </c>
      <c r="O576" s="30">
        <v>0</v>
      </c>
      <c r="P576" s="30">
        <v>0.14760000000000001</v>
      </c>
      <c r="Q576" s="29">
        <v>44.8</v>
      </c>
      <c r="R576" s="25">
        <v>44821.8</v>
      </c>
      <c r="S576" s="30">
        <v>0.28570000000000001</v>
      </c>
      <c r="T576" s="30">
        <v>7.9399999999999998E-2</v>
      </c>
      <c r="U576" s="30">
        <v>0.63490000000000002</v>
      </c>
      <c r="V576" s="26">
        <v>17.190000000000001</v>
      </c>
      <c r="W576" s="29">
        <v>5.0999999999999996</v>
      </c>
      <c r="X576" s="25">
        <v>69063.8</v>
      </c>
      <c r="Y576" s="26">
        <v>166.65</v>
      </c>
      <c r="Z576" s="25">
        <v>53864.2</v>
      </c>
      <c r="AA576" s="30">
        <v>0.82099999999999995</v>
      </c>
      <c r="AB576" s="30">
        <v>0.11700000000000001</v>
      </c>
      <c r="AC576" s="30">
        <v>6.0299999999999999E-2</v>
      </c>
      <c r="AD576" s="30">
        <v>1.6999999999999999E-3</v>
      </c>
      <c r="AE576" s="30">
        <v>0.1804</v>
      </c>
      <c r="AF576" s="25">
        <v>53.86</v>
      </c>
      <c r="AG576" s="25">
        <v>1242.1500000000001</v>
      </c>
      <c r="AH576" s="25">
        <v>236.21</v>
      </c>
      <c r="AI576" s="25">
        <v>49108.26</v>
      </c>
      <c r="AJ576" s="28">
        <v>6</v>
      </c>
      <c r="AK576" s="33">
        <v>23972</v>
      </c>
      <c r="AL576" s="33">
        <v>34371</v>
      </c>
      <c r="AM576" s="26">
        <v>34.299999999999997</v>
      </c>
      <c r="AN576" s="26">
        <v>22.27</v>
      </c>
      <c r="AO576" s="26">
        <v>22.65</v>
      </c>
      <c r="AP576" s="26">
        <v>2.6</v>
      </c>
      <c r="AQ576" s="25">
        <v>0</v>
      </c>
      <c r="AR576" s="27">
        <v>0.60429999999999995</v>
      </c>
      <c r="AS576" s="25">
        <v>1254.28</v>
      </c>
      <c r="AT576" s="25">
        <v>1795.22</v>
      </c>
      <c r="AU576" s="25">
        <v>5823.82</v>
      </c>
      <c r="AV576" s="25">
        <v>885.32</v>
      </c>
      <c r="AW576" s="25">
        <v>300.83</v>
      </c>
      <c r="AX576" s="25">
        <v>10059.469999999999</v>
      </c>
      <c r="AY576" s="25">
        <v>6111.9</v>
      </c>
      <c r="AZ576" s="30">
        <v>0.65720000000000001</v>
      </c>
      <c r="BA576" s="25">
        <v>1824.65</v>
      </c>
      <c r="BB576" s="30">
        <v>0.19620000000000001</v>
      </c>
      <c r="BC576" s="25">
        <v>1363.51</v>
      </c>
      <c r="BD576" s="30">
        <v>0.14660000000000001</v>
      </c>
      <c r="BE576" s="25">
        <v>9300.06</v>
      </c>
      <c r="BF576" s="25">
        <v>6878.69</v>
      </c>
      <c r="BG576" s="30">
        <v>4.0277000000000003</v>
      </c>
      <c r="BH576" s="30">
        <v>0.54249999999999998</v>
      </c>
      <c r="BI576" s="30">
        <v>0.25159999999999999</v>
      </c>
      <c r="BJ576" s="30">
        <v>0.17430000000000001</v>
      </c>
      <c r="BK576" s="30">
        <v>2.4899999999999999E-2</v>
      </c>
      <c r="BL576" s="30">
        <v>6.7000000000000002E-3</v>
      </c>
    </row>
    <row r="577" spans="1:64" ht="15" x14ac:dyDescent="0.25">
      <c r="A577" s="28" t="s">
        <v>840</v>
      </c>
      <c r="B577" s="28">
        <v>48389</v>
      </c>
      <c r="C577" s="28">
        <v>111</v>
      </c>
      <c r="D577" s="29">
        <v>20.05</v>
      </c>
      <c r="E577" s="29">
        <v>2225.7800000000002</v>
      </c>
      <c r="F577" s="29">
        <v>2325</v>
      </c>
      <c r="G577" s="30">
        <v>8.9999999999999998E-4</v>
      </c>
      <c r="H577" s="30">
        <v>0</v>
      </c>
      <c r="I577" s="30">
        <v>3.8E-3</v>
      </c>
      <c r="J577" s="30">
        <v>8.9999999999999998E-4</v>
      </c>
      <c r="K577" s="30">
        <v>3.8999999999999998E-3</v>
      </c>
      <c r="L577" s="30">
        <v>0.97089999999999999</v>
      </c>
      <c r="M577" s="30">
        <v>1.9599999999999999E-2</v>
      </c>
      <c r="N577" s="30">
        <v>0.34799999999999998</v>
      </c>
      <c r="O577" s="30">
        <v>0</v>
      </c>
      <c r="P577" s="30">
        <v>0.1368</v>
      </c>
      <c r="Q577" s="29">
        <v>102.6</v>
      </c>
      <c r="R577" s="25">
        <v>49959.92</v>
      </c>
      <c r="S577" s="30">
        <v>0.23910000000000001</v>
      </c>
      <c r="T577" s="30">
        <v>0.21199999999999999</v>
      </c>
      <c r="U577" s="30">
        <v>0.54890000000000005</v>
      </c>
      <c r="V577" s="26">
        <v>19.690000000000001</v>
      </c>
      <c r="W577" s="29">
        <v>16.18</v>
      </c>
      <c r="X577" s="25">
        <v>65934.67</v>
      </c>
      <c r="Y577" s="26">
        <v>134.26</v>
      </c>
      <c r="Z577" s="25">
        <v>103351.03</v>
      </c>
      <c r="AA577" s="30">
        <v>0.85340000000000005</v>
      </c>
      <c r="AB577" s="30">
        <v>9.5299999999999996E-2</v>
      </c>
      <c r="AC577" s="30">
        <v>5.0500000000000003E-2</v>
      </c>
      <c r="AD577" s="30">
        <v>8.0000000000000004E-4</v>
      </c>
      <c r="AE577" s="30">
        <v>0.14760000000000001</v>
      </c>
      <c r="AF577" s="25">
        <v>103.35</v>
      </c>
      <c r="AG577" s="25">
        <v>2327.52</v>
      </c>
      <c r="AH577" s="25">
        <v>317.83999999999997</v>
      </c>
      <c r="AI577" s="25">
        <v>98097.21</v>
      </c>
      <c r="AJ577" s="28">
        <v>171</v>
      </c>
      <c r="AK577" s="33">
        <v>28042</v>
      </c>
      <c r="AL577" s="33">
        <v>40581</v>
      </c>
      <c r="AM577" s="26">
        <v>32.1</v>
      </c>
      <c r="AN577" s="26">
        <v>22</v>
      </c>
      <c r="AO577" s="26">
        <v>22.02</v>
      </c>
      <c r="AP577" s="26">
        <v>4.5999999999999996</v>
      </c>
      <c r="AQ577" s="25">
        <v>0.03</v>
      </c>
      <c r="AR577" s="27">
        <v>0.82330000000000003</v>
      </c>
      <c r="AS577" s="25">
        <v>923.78</v>
      </c>
      <c r="AT577" s="25">
        <v>1876.28</v>
      </c>
      <c r="AU577" s="25">
        <v>4627.42</v>
      </c>
      <c r="AV577" s="25">
        <v>1005.56</v>
      </c>
      <c r="AW577" s="25">
        <v>193.12</v>
      </c>
      <c r="AX577" s="25">
        <v>8626.16</v>
      </c>
      <c r="AY577" s="25">
        <v>5062.13</v>
      </c>
      <c r="AZ577" s="30">
        <v>0.60880000000000001</v>
      </c>
      <c r="BA577" s="25">
        <v>2494.02</v>
      </c>
      <c r="BB577" s="30">
        <v>0.2999</v>
      </c>
      <c r="BC577" s="25">
        <v>759.31</v>
      </c>
      <c r="BD577" s="30">
        <v>9.1300000000000006E-2</v>
      </c>
      <c r="BE577" s="25">
        <v>8315.4599999999991</v>
      </c>
      <c r="BF577" s="25">
        <v>5113.4799999999996</v>
      </c>
      <c r="BG577" s="30">
        <v>1.966</v>
      </c>
      <c r="BH577" s="30">
        <v>0.59409999999999996</v>
      </c>
      <c r="BI577" s="30">
        <v>0.21160000000000001</v>
      </c>
      <c r="BJ577" s="30">
        <v>0.13919999999999999</v>
      </c>
      <c r="BK577" s="30">
        <v>3.8600000000000002E-2</v>
      </c>
      <c r="BL577" s="30">
        <v>1.6500000000000001E-2</v>
      </c>
    </row>
    <row r="578" spans="1:64" ht="15" x14ac:dyDescent="0.25">
      <c r="A578" s="28" t="s">
        <v>841</v>
      </c>
      <c r="B578" s="28">
        <v>45054</v>
      </c>
      <c r="C578" s="28">
        <v>10</v>
      </c>
      <c r="D578" s="29">
        <v>387.24</v>
      </c>
      <c r="E578" s="29">
        <v>3872.43</v>
      </c>
      <c r="F578" s="29">
        <v>3726</v>
      </c>
      <c r="G578" s="30">
        <v>1.67E-2</v>
      </c>
      <c r="H578" s="30">
        <v>2.9999999999999997E-4</v>
      </c>
      <c r="I578" s="30">
        <v>0.1313</v>
      </c>
      <c r="J578" s="30">
        <v>2.7000000000000001E-3</v>
      </c>
      <c r="K578" s="30">
        <v>3.6999999999999998E-2</v>
      </c>
      <c r="L578" s="30">
        <v>0.76239999999999997</v>
      </c>
      <c r="M578" s="30">
        <v>4.9599999999999998E-2</v>
      </c>
      <c r="N578" s="30">
        <v>0.54469999999999996</v>
      </c>
      <c r="O578" s="30">
        <v>4.8599999999999997E-2</v>
      </c>
      <c r="P578" s="30">
        <v>0.14000000000000001</v>
      </c>
      <c r="Q578" s="29">
        <v>157.66999999999999</v>
      </c>
      <c r="R578" s="25">
        <v>58079.82</v>
      </c>
      <c r="S578" s="30">
        <v>0.25319999999999998</v>
      </c>
      <c r="T578" s="30">
        <v>0.1245</v>
      </c>
      <c r="U578" s="30">
        <v>0.62229999999999996</v>
      </c>
      <c r="V578" s="26">
        <v>19.11</v>
      </c>
      <c r="W578" s="29">
        <v>22</v>
      </c>
      <c r="X578" s="25">
        <v>95963.95</v>
      </c>
      <c r="Y578" s="26">
        <v>172.78</v>
      </c>
      <c r="Z578" s="25">
        <v>111730.68</v>
      </c>
      <c r="AA578" s="30">
        <v>0.7238</v>
      </c>
      <c r="AB578" s="30">
        <v>0.25919999999999999</v>
      </c>
      <c r="AC578" s="30">
        <v>1.6E-2</v>
      </c>
      <c r="AD578" s="30">
        <v>8.9999999999999998E-4</v>
      </c>
      <c r="AE578" s="30">
        <v>0.27629999999999999</v>
      </c>
      <c r="AF578" s="25">
        <v>111.73</v>
      </c>
      <c r="AG578" s="25">
        <v>5065.91</v>
      </c>
      <c r="AH578" s="25">
        <v>613.71</v>
      </c>
      <c r="AI578" s="25">
        <v>118888.35</v>
      </c>
      <c r="AJ578" s="28">
        <v>283</v>
      </c>
      <c r="AK578" s="33">
        <v>28033</v>
      </c>
      <c r="AL578" s="33">
        <v>38381</v>
      </c>
      <c r="AM578" s="26">
        <v>72.13</v>
      </c>
      <c r="AN578" s="26">
        <v>43.33</v>
      </c>
      <c r="AO578" s="26">
        <v>49.2</v>
      </c>
      <c r="AP578" s="26">
        <v>5.7</v>
      </c>
      <c r="AQ578" s="25">
        <v>0</v>
      </c>
      <c r="AR578" s="27">
        <v>1.2249000000000001</v>
      </c>
      <c r="AS578" s="25">
        <v>1183.49</v>
      </c>
      <c r="AT578" s="25">
        <v>1882.96</v>
      </c>
      <c r="AU578" s="25">
        <v>6141.38</v>
      </c>
      <c r="AV578" s="25">
        <v>1318.17</v>
      </c>
      <c r="AW578" s="25">
        <v>322.47000000000003</v>
      </c>
      <c r="AX578" s="25">
        <v>10848.48</v>
      </c>
      <c r="AY578" s="25">
        <v>4726.47</v>
      </c>
      <c r="AZ578" s="30">
        <v>0.45569999999999999</v>
      </c>
      <c r="BA578" s="25">
        <v>4669.7700000000004</v>
      </c>
      <c r="BB578" s="30">
        <v>0.45019999999999999</v>
      </c>
      <c r="BC578" s="25">
        <v>975.84</v>
      </c>
      <c r="BD578" s="30">
        <v>9.4100000000000003E-2</v>
      </c>
      <c r="BE578" s="25">
        <v>10372.08</v>
      </c>
      <c r="BF578" s="25">
        <v>3257.78</v>
      </c>
      <c r="BG578" s="30">
        <v>1.0305</v>
      </c>
      <c r="BH578" s="30">
        <v>0.62160000000000004</v>
      </c>
      <c r="BI578" s="30">
        <v>0.21190000000000001</v>
      </c>
      <c r="BJ578" s="30">
        <v>9.3200000000000005E-2</v>
      </c>
      <c r="BK578" s="30">
        <v>3.2800000000000003E-2</v>
      </c>
      <c r="BL578" s="30">
        <v>4.0399999999999998E-2</v>
      </c>
    </row>
    <row r="579" spans="1:64" ht="15" x14ac:dyDescent="0.25">
      <c r="A579" s="28" t="s">
        <v>842</v>
      </c>
      <c r="B579" s="28">
        <v>46359</v>
      </c>
      <c r="C579" s="28">
        <v>47</v>
      </c>
      <c r="D579" s="29">
        <v>199.6</v>
      </c>
      <c r="E579" s="29">
        <v>9381.2900000000009</v>
      </c>
      <c r="F579" s="29">
        <v>8665</v>
      </c>
      <c r="G579" s="30">
        <v>1.2500000000000001E-2</v>
      </c>
      <c r="H579" s="30">
        <v>1E-4</v>
      </c>
      <c r="I579" s="30">
        <v>1.17E-2</v>
      </c>
      <c r="J579" s="30">
        <v>1.1999999999999999E-3</v>
      </c>
      <c r="K579" s="30">
        <v>1.4200000000000001E-2</v>
      </c>
      <c r="L579" s="30">
        <v>0.9365</v>
      </c>
      <c r="M579" s="30">
        <v>2.3800000000000002E-2</v>
      </c>
      <c r="N579" s="30">
        <v>0.31369999999999998</v>
      </c>
      <c r="O579" s="30">
        <v>1.0500000000000001E-2</v>
      </c>
      <c r="P579" s="30">
        <v>0.12470000000000001</v>
      </c>
      <c r="Q579" s="29">
        <v>368.18</v>
      </c>
      <c r="R579" s="25">
        <v>60784.28</v>
      </c>
      <c r="S579" s="30">
        <v>0.5272</v>
      </c>
      <c r="T579" s="30">
        <v>0.2414</v>
      </c>
      <c r="U579" s="30">
        <v>0.23139999999999999</v>
      </c>
      <c r="V579" s="26">
        <v>20.38</v>
      </c>
      <c r="W579" s="29">
        <v>31.54</v>
      </c>
      <c r="X579" s="25">
        <v>95722.1</v>
      </c>
      <c r="Y579" s="26">
        <v>289.55</v>
      </c>
      <c r="Z579" s="25">
        <v>147713.01</v>
      </c>
      <c r="AA579" s="30">
        <v>0.70479999999999998</v>
      </c>
      <c r="AB579" s="30">
        <v>0.26569999999999999</v>
      </c>
      <c r="AC579" s="30">
        <v>2.8500000000000001E-2</v>
      </c>
      <c r="AD579" s="30">
        <v>1E-3</v>
      </c>
      <c r="AE579" s="30">
        <v>0.29520000000000002</v>
      </c>
      <c r="AF579" s="25">
        <v>147.71</v>
      </c>
      <c r="AG579" s="25">
        <v>4414.6400000000003</v>
      </c>
      <c r="AH579" s="25">
        <v>502.3</v>
      </c>
      <c r="AI579" s="25">
        <v>159726.64000000001</v>
      </c>
      <c r="AJ579" s="28">
        <v>449</v>
      </c>
      <c r="AK579" s="33">
        <v>34045</v>
      </c>
      <c r="AL579" s="33">
        <v>47921</v>
      </c>
      <c r="AM579" s="26">
        <v>53.15</v>
      </c>
      <c r="AN579" s="26">
        <v>29.13</v>
      </c>
      <c r="AO579" s="26">
        <v>29.31</v>
      </c>
      <c r="AP579" s="26">
        <v>2.4</v>
      </c>
      <c r="AQ579" s="25">
        <v>0</v>
      </c>
      <c r="AR579" s="27">
        <v>0.70369999999999999</v>
      </c>
      <c r="AS579" s="25">
        <v>837.37</v>
      </c>
      <c r="AT579" s="25">
        <v>1965.32</v>
      </c>
      <c r="AU579" s="25">
        <v>5097.74</v>
      </c>
      <c r="AV579" s="25">
        <v>600.71</v>
      </c>
      <c r="AW579" s="25">
        <v>459.89</v>
      </c>
      <c r="AX579" s="25">
        <v>8961.02</v>
      </c>
      <c r="AY579" s="25">
        <v>3388.87</v>
      </c>
      <c r="AZ579" s="30">
        <v>0.40739999999999998</v>
      </c>
      <c r="BA579" s="25">
        <v>4191.26</v>
      </c>
      <c r="BB579" s="30">
        <v>0.50390000000000001</v>
      </c>
      <c r="BC579" s="25">
        <v>738.05</v>
      </c>
      <c r="BD579" s="30">
        <v>8.8700000000000001E-2</v>
      </c>
      <c r="BE579" s="25">
        <v>8318.18</v>
      </c>
      <c r="BF579" s="25">
        <v>2381.29</v>
      </c>
      <c r="BG579" s="30">
        <v>0.5222</v>
      </c>
      <c r="BH579" s="30">
        <v>0.51539999999999997</v>
      </c>
      <c r="BI579" s="30">
        <v>0.19450000000000001</v>
      </c>
      <c r="BJ579" s="30">
        <v>0.25890000000000002</v>
      </c>
      <c r="BK579" s="30">
        <v>1.66E-2</v>
      </c>
      <c r="BL579" s="30">
        <v>1.46E-2</v>
      </c>
    </row>
    <row r="580" spans="1:64" ht="15" x14ac:dyDescent="0.25">
      <c r="A580" s="28" t="s">
        <v>843</v>
      </c>
      <c r="B580" s="28">
        <v>47225</v>
      </c>
      <c r="C580" s="28">
        <v>47</v>
      </c>
      <c r="D580" s="29">
        <v>47.67</v>
      </c>
      <c r="E580" s="29">
        <v>2240.38</v>
      </c>
      <c r="F580" s="29">
        <v>2199</v>
      </c>
      <c r="G580" s="30">
        <v>8.6E-3</v>
      </c>
      <c r="H580" s="30">
        <v>0</v>
      </c>
      <c r="I580" s="30">
        <v>9.1999999999999998E-3</v>
      </c>
      <c r="J580" s="30">
        <v>1.2999999999999999E-3</v>
      </c>
      <c r="K580" s="30">
        <v>1.37E-2</v>
      </c>
      <c r="L580" s="30">
        <v>0.95860000000000001</v>
      </c>
      <c r="M580" s="30">
        <v>8.6E-3</v>
      </c>
      <c r="N580" s="30">
        <v>0.1241</v>
      </c>
      <c r="O580" s="30">
        <v>6.4000000000000003E-3</v>
      </c>
      <c r="P580" s="30">
        <v>0.12089999999999999</v>
      </c>
      <c r="Q580" s="29">
        <v>101.5</v>
      </c>
      <c r="R580" s="25">
        <v>63109.38</v>
      </c>
      <c r="S580" s="30">
        <v>0.1575</v>
      </c>
      <c r="T580" s="30">
        <v>0.26029999999999998</v>
      </c>
      <c r="U580" s="30">
        <v>0.58220000000000005</v>
      </c>
      <c r="V580" s="26">
        <v>19.45</v>
      </c>
      <c r="W580" s="29">
        <v>14</v>
      </c>
      <c r="X580" s="25">
        <v>75257.5</v>
      </c>
      <c r="Y580" s="26">
        <v>160.03</v>
      </c>
      <c r="Z580" s="25">
        <v>296870.78999999998</v>
      </c>
      <c r="AA580" s="30">
        <v>0.92810000000000004</v>
      </c>
      <c r="AB580" s="30">
        <v>4.4200000000000003E-2</v>
      </c>
      <c r="AC580" s="30">
        <v>2.7099999999999999E-2</v>
      </c>
      <c r="AD580" s="30">
        <v>5.9999999999999995E-4</v>
      </c>
      <c r="AE580" s="30">
        <v>7.1900000000000006E-2</v>
      </c>
      <c r="AF580" s="25">
        <v>296.87</v>
      </c>
      <c r="AG580" s="25">
        <v>8891.18</v>
      </c>
      <c r="AH580" s="25">
        <v>1278.9100000000001</v>
      </c>
      <c r="AI580" s="25">
        <v>305873.51</v>
      </c>
      <c r="AJ580" s="28">
        <v>597</v>
      </c>
      <c r="AK580" s="33">
        <v>41320</v>
      </c>
      <c r="AL580" s="33">
        <v>79366</v>
      </c>
      <c r="AM580" s="26">
        <v>51.41</v>
      </c>
      <c r="AN580" s="26">
        <v>29.28</v>
      </c>
      <c r="AO580" s="26">
        <v>30.61</v>
      </c>
      <c r="AP580" s="26">
        <v>3.5</v>
      </c>
      <c r="AQ580" s="25">
        <v>0</v>
      </c>
      <c r="AR580" s="27">
        <v>0.84389999999999998</v>
      </c>
      <c r="AS580" s="25">
        <v>1249.72</v>
      </c>
      <c r="AT580" s="25">
        <v>2331.1999999999998</v>
      </c>
      <c r="AU580" s="25">
        <v>6307.46</v>
      </c>
      <c r="AV580" s="25">
        <v>1488.17</v>
      </c>
      <c r="AW580" s="25">
        <v>113.69</v>
      </c>
      <c r="AX580" s="25">
        <v>11490.25</v>
      </c>
      <c r="AY580" s="25">
        <v>2939.78</v>
      </c>
      <c r="AZ580" s="30">
        <v>0.24590000000000001</v>
      </c>
      <c r="BA580" s="25">
        <v>8563.59</v>
      </c>
      <c r="BB580" s="30">
        <v>0.71619999999999995</v>
      </c>
      <c r="BC580" s="25">
        <v>453.17</v>
      </c>
      <c r="BD580" s="30">
        <v>3.7900000000000003E-2</v>
      </c>
      <c r="BE580" s="25">
        <v>11956.54</v>
      </c>
      <c r="BF580" s="25">
        <v>1452.01</v>
      </c>
      <c r="BG580" s="30">
        <v>0.1366</v>
      </c>
      <c r="BH580" s="30">
        <v>0.56010000000000004</v>
      </c>
      <c r="BI580" s="30">
        <v>0.20480000000000001</v>
      </c>
      <c r="BJ580" s="30">
        <v>0.18659999999999999</v>
      </c>
      <c r="BK580" s="30">
        <v>3.0599999999999999E-2</v>
      </c>
      <c r="BL580" s="30">
        <v>1.7899999999999999E-2</v>
      </c>
    </row>
    <row r="581" spans="1:64" ht="15" x14ac:dyDescent="0.25">
      <c r="A581" s="28" t="s">
        <v>844</v>
      </c>
      <c r="B581" s="28">
        <v>47696</v>
      </c>
      <c r="C581" s="28">
        <v>243</v>
      </c>
      <c r="D581" s="29">
        <v>10.69</v>
      </c>
      <c r="E581" s="29">
        <v>2597.19</v>
      </c>
      <c r="F581" s="29">
        <v>2565</v>
      </c>
      <c r="G581" s="30">
        <v>1.6999999999999999E-3</v>
      </c>
      <c r="H581" s="30">
        <v>0</v>
      </c>
      <c r="I581" s="30">
        <v>4.0000000000000002E-4</v>
      </c>
      <c r="J581" s="30">
        <v>0</v>
      </c>
      <c r="K581" s="30">
        <v>4.4000000000000003E-3</v>
      </c>
      <c r="L581" s="30">
        <v>0.98660000000000003</v>
      </c>
      <c r="M581" s="30">
        <v>6.8999999999999999E-3</v>
      </c>
      <c r="N581" s="30">
        <v>0.45669999999999999</v>
      </c>
      <c r="O581" s="30">
        <v>5.7999999999999996E-3</v>
      </c>
      <c r="P581" s="30">
        <v>0.15989999999999999</v>
      </c>
      <c r="Q581" s="29">
        <v>109.37</v>
      </c>
      <c r="R581" s="25">
        <v>53353.69</v>
      </c>
      <c r="S581" s="30">
        <v>0.26040000000000002</v>
      </c>
      <c r="T581" s="30">
        <v>0.1893</v>
      </c>
      <c r="U581" s="30">
        <v>0.55030000000000001</v>
      </c>
      <c r="V581" s="26">
        <v>19.22</v>
      </c>
      <c r="W581" s="29">
        <v>13.02</v>
      </c>
      <c r="X581" s="25">
        <v>77729.42</v>
      </c>
      <c r="Y581" s="26">
        <v>196.57</v>
      </c>
      <c r="Z581" s="25">
        <v>131357.85</v>
      </c>
      <c r="AA581" s="30">
        <v>0.80379999999999996</v>
      </c>
      <c r="AB581" s="30">
        <v>0.1353</v>
      </c>
      <c r="AC581" s="30">
        <v>5.9799999999999999E-2</v>
      </c>
      <c r="AD581" s="30">
        <v>1E-3</v>
      </c>
      <c r="AE581" s="30">
        <v>0.1963</v>
      </c>
      <c r="AF581" s="25">
        <v>131.36000000000001</v>
      </c>
      <c r="AG581" s="25">
        <v>3867.36</v>
      </c>
      <c r="AH581" s="25">
        <v>476.38</v>
      </c>
      <c r="AI581" s="25">
        <v>124128.51</v>
      </c>
      <c r="AJ581" s="28">
        <v>315</v>
      </c>
      <c r="AK581" s="33">
        <v>25854</v>
      </c>
      <c r="AL581" s="33">
        <v>38440</v>
      </c>
      <c r="AM581" s="26">
        <v>33.6</v>
      </c>
      <c r="AN581" s="26">
        <v>29.1</v>
      </c>
      <c r="AO581" s="26">
        <v>29.6</v>
      </c>
      <c r="AP581" s="26">
        <v>4.5</v>
      </c>
      <c r="AQ581" s="25">
        <v>0</v>
      </c>
      <c r="AR581" s="27">
        <v>1.3006</v>
      </c>
      <c r="AS581" s="25">
        <v>1019.22</v>
      </c>
      <c r="AT581" s="25">
        <v>1957.49</v>
      </c>
      <c r="AU581" s="25">
        <v>5193.88</v>
      </c>
      <c r="AV581" s="25">
        <v>591.38</v>
      </c>
      <c r="AW581" s="25">
        <v>267.63</v>
      </c>
      <c r="AX581" s="25">
        <v>9029.6</v>
      </c>
      <c r="AY581" s="25">
        <v>4350.57</v>
      </c>
      <c r="AZ581" s="30">
        <v>0.49109999999999998</v>
      </c>
      <c r="BA581" s="25">
        <v>3533.59</v>
      </c>
      <c r="BB581" s="30">
        <v>0.39889999999999998</v>
      </c>
      <c r="BC581" s="25">
        <v>973.98</v>
      </c>
      <c r="BD581" s="30">
        <v>0.11</v>
      </c>
      <c r="BE581" s="25">
        <v>8858.14</v>
      </c>
      <c r="BF581" s="25">
        <v>4044.83</v>
      </c>
      <c r="BG581" s="30">
        <v>1.4285000000000001</v>
      </c>
      <c r="BH581" s="30">
        <v>0.59530000000000005</v>
      </c>
      <c r="BI581" s="30">
        <v>0.21709999999999999</v>
      </c>
      <c r="BJ581" s="30">
        <v>0.1293</v>
      </c>
      <c r="BK581" s="30">
        <v>4.41E-2</v>
      </c>
      <c r="BL581" s="30">
        <v>1.4200000000000001E-2</v>
      </c>
    </row>
    <row r="582" spans="1:64" ht="15" x14ac:dyDescent="0.25">
      <c r="A582" s="28" t="s">
        <v>845</v>
      </c>
      <c r="B582" s="28">
        <v>46219</v>
      </c>
      <c r="C582" s="28">
        <v>90</v>
      </c>
      <c r="D582" s="29">
        <v>13.2</v>
      </c>
      <c r="E582" s="29">
        <v>1188.3399999999999</v>
      </c>
      <c r="F582" s="29">
        <v>1217</v>
      </c>
      <c r="G582" s="30">
        <v>6.7999999999999996E-3</v>
      </c>
      <c r="H582" s="30">
        <v>0</v>
      </c>
      <c r="I582" s="30">
        <v>2.0400000000000001E-2</v>
      </c>
      <c r="J582" s="30">
        <v>8.0000000000000004E-4</v>
      </c>
      <c r="K582" s="30">
        <v>4.7999999999999996E-3</v>
      </c>
      <c r="L582" s="30">
        <v>0.93289999999999995</v>
      </c>
      <c r="M582" s="30">
        <v>3.4299999999999997E-2</v>
      </c>
      <c r="N582" s="30">
        <v>0.2399</v>
      </c>
      <c r="O582" s="30">
        <v>0</v>
      </c>
      <c r="P582" s="30">
        <v>0.1308</v>
      </c>
      <c r="Q582" s="29">
        <v>61.99</v>
      </c>
      <c r="R582" s="25">
        <v>52885.16</v>
      </c>
      <c r="S582" s="30">
        <v>0.17530000000000001</v>
      </c>
      <c r="T582" s="30">
        <v>0.18559999999999999</v>
      </c>
      <c r="U582" s="30">
        <v>0.63919999999999999</v>
      </c>
      <c r="V582" s="26">
        <v>16.329999999999998</v>
      </c>
      <c r="W582" s="29">
        <v>8.24</v>
      </c>
      <c r="X582" s="25">
        <v>62177.61</v>
      </c>
      <c r="Y582" s="26">
        <v>141.12</v>
      </c>
      <c r="Z582" s="25">
        <v>99772.9</v>
      </c>
      <c r="AA582" s="30">
        <v>0.87370000000000003</v>
      </c>
      <c r="AB582" s="30">
        <v>8.1299999999999997E-2</v>
      </c>
      <c r="AC582" s="30">
        <v>4.24E-2</v>
      </c>
      <c r="AD582" s="30">
        <v>2.7000000000000001E-3</v>
      </c>
      <c r="AE582" s="30">
        <v>0.12709999999999999</v>
      </c>
      <c r="AF582" s="25">
        <v>99.77</v>
      </c>
      <c r="AG582" s="25">
        <v>2256.31</v>
      </c>
      <c r="AH582" s="25">
        <v>254.23</v>
      </c>
      <c r="AI582" s="25">
        <v>99240.3</v>
      </c>
      <c r="AJ582" s="28">
        <v>177</v>
      </c>
      <c r="AK582" s="33">
        <v>34601</v>
      </c>
      <c r="AL582" s="33">
        <v>45499</v>
      </c>
      <c r="AM582" s="26">
        <v>35.6</v>
      </c>
      <c r="AN582" s="26">
        <v>22</v>
      </c>
      <c r="AO582" s="26">
        <v>22.01</v>
      </c>
      <c r="AP582" s="26">
        <v>3.9</v>
      </c>
      <c r="AQ582" s="25">
        <v>1325.98</v>
      </c>
      <c r="AR582" s="27">
        <v>1.2616000000000001</v>
      </c>
      <c r="AS582" s="25">
        <v>1333.09</v>
      </c>
      <c r="AT582" s="25">
        <v>1880.07</v>
      </c>
      <c r="AU582" s="25">
        <v>4878.74</v>
      </c>
      <c r="AV582" s="25">
        <v>1246.25</v>
      </c>
      <c r="AW582" s="25">
        <v>181.36</v>
      </c>
      <c r="AX582" s="25">
        <v>9519.52</v>
      </c>
      <c r="AY582" s="25">
        <v>4785.76</v>
      </c>
      <c r="AZ582" s="30">
        <v>0.50800000000000001</v>
      </c>
      <c r="BA582" s="25">
        <v>4048.94</v>
      </c>
      <c r="BB582" s="30">
        <v>0.42980000000000002</v>
      </c>
      <c r="BC582" s="25">
        <v>586.02</v>
      </c>
      <c r="BD582" s="30">
        <v>6.2199999999999998E-2</v>
      </c>
      <c r="BE582" s="25">
        <v>9420.73</v>
      </c>
      <c r="BF582" s="25">
        <v>4553.3100000000004</v>
      </c>
      <c r="BG582" s="30">
        <v>1.7064999999999999</v>
      </c>
      <c r="BH582" s="30">
        <v>0.53310000000000002</v>
      </c>
      <c r="BI582" s="30">
        <v>0.21190000000000001</v>
      </c>
      <c r="BJ582" s="30">
        <v>0.21659999999999999</v>
      </c>
      <c r="BK582" s="30">
        <v>2.0299999999999999E-2</v>
      </c>
      <c r="BL582" s="30">
        <v>1.7999999999999999E-2</v>
      </c>
    </row>
    <row r="583" spans="1:64" ht="15" x14ac:dyDescent="0.25">
      <c r="A583" s="28" t="s">
        <v>846</v>
      </c>
      <c r="B583" s="28">
        <v>48884</v>
      </c>
      <c r="C583" s="28">
        <v>81</v>
      </c>
      <c r="D583" s="29">
        <v>20.51</v>
      </c>
      <c r="E583" s="29">
        <v>1661.65</v>
      </c>
      <c r="F583" s="29">
        <v>1542</v>
      </c>
      <c r="G583" s="30">
        <v>1.18E-2</v>
      </c>
      <c r="H583" s="30">
        <v>0</v>
      </c>
      <c r="I583" s="30">
        <v>2.47E-2</v>
      </c>
      <c r="J583" s="30">
        <v>2.2000000000000001E-3</v>
      </c>
      <c r="K583" s="30">
        <v>4.0000000000000001E-3</v>
      </c>
      <c r="L583" s="30">
        <v>0.94440000000000002</v>
      </c>
      <c r="M583" s="30">
        <v>1.29E-2</v>
      </c>
      <c r="N583" s="30">
        <v>0.40429999999999999</v>
      </c>
      <c r="O583" s="30">
        <v>0</v>
      </c>
      <c r="P583" s="30">
        <v>0.15040000000000001</v>
      </c>
      <c r="Q583" s="29">
        <v>79.8</v>
      </c>
      <c r="R583" s="25">
        <v>45840.95</v>
      </c>
      <c r="S583" s="30">
        <v>0.34399999999999997</v>
      </c>
      <c r="T583" s="30">
        <v>0.25600000000000001</v>
      </c>
      <c r="U583" s="30">
        <v>0.4</v>
      </c>
      <c r="V583" s="26">
        <v>19.59</v>
      </c>
      <c r="W583" s="29">
        <v>10</v>
      </c>
      <c r="X583" s="25">
        <v>65772.7</v>
      </c>
      <c r="Y583" s="26">
        <v>163.74</v>
      </c>
      <c r="Z583" s="25">
        <v>183327.02</v>
      </c>
      <c r="AA583" s="30">
        <v>0.70940000000000003</v>
      </c>
      <c r="AB583" s="30">
        <v>0.2576</v>
      </c>
      <c r="AC583" s="30">
        <v>3.2199999999999999E-2</v>
      </c>
      <c r="AD583" s="30">
        <v>6.9999999999999999E-4</v>
      </c>
      <c r="AE583" s="30">
        <v>0.29210000000000003</v>
      </c>
      <c r="AF583" s="25">
        <v>183.33</v>
      </c>
      <c r="AG583" s="25">
        <v>4157.51</v>
      </c>
      <c r="AH583" s="25">
        <v>516.20000000000005</v>
      </c>
      <c r="AI583" s="25">
        <v>178000.61</v>
      </c>
      <c r="AJ583" s="28">
        <v>485</v>
      </c>
      <c r="AK583" s="33">
        <v>29905</v>
      </c>
      <c r="AL583" s="33">
        <v>49845</v>
      </c>
      <c r="AM583" s="26">
        <v>41.1</v>
      </c>
      <c r="AN583" s="26">
        <v>22.02</v>
      </c>
      <c r="AO583" s="26">
        <v>22.14</v>
      </c>
      <c r="AP583" s="26">
        <v>5</v>
      </c>
      <c r="AQ583" s="25">
        <v>0</v>
      </c>
      <c r="AR583" s="27">
        <v>0.68330000000000002</v>
      </c>
      <c r="AS583" s="25">
        <v>1092.19</v>
      </c>
      <c r="AT583" s="25">
        <v>1958.51</v>
      </c>
      <c r="AU583" s="25">
        <v>4903.6400000000003</v>
      </c>
      <c r="AV583" s="25">
        <v>486.26</v>
      </c>
      <c r="AW583" s="25">
        <v>313.31</v>
      </c>
      <c r="AX583" s="25">
        <v>8753.92</v>
      </c>
      <c r="AY583" s="25">
        <v>4297.8100000000004</v>
      </c>
      <c r="AZ583" s="30">
        <v>0.42730000000000001</v>
      </c>
      <c r="BA583" s="25">
        <v>4496.17</v>
      </c>
      <c r="BB583" s="30">
        <v>0.44700000000000001</v>
      </c>
      <c r="BC583" s="25">
        <v>1265.1600000000001</v>
      </c>
      <c r="BD583" s="30">
        <v>0.1258</v>
      </c>
      <c r="BE583" s="25">
        <v>10059.129999999999</v>
      </c>
      <c r="BF583" s="25">
        <v>2504.84</v>
      </c>
      <c r="BG583" s="30">
        <v>0.47589999999999999</v>
      </c>
      <c r="BH583" s="30">
        <v>0.4803</v>
      </c>
      <c r="BI583" s="30">
        <v>0.18149999999999999</v>
      </c>
      <c r="BJ583" s="30">
        <v>0.2918</v>
      </c>
      <c r="BK583" s="30">
        <v>3.0300000000000001E-2</v>
      </c>
      <c r="BL583" s="30">
        <v>1.61E-2</v>
      </c>
    </row>
    <row r="584" spans="1:64" ht="15" x14ac:dyDescent="0.25">
      <c r="A584" s="28" t="s">
        <v>847</v>
      </c>
      <c r="B584" s="28">
        <v>46060</v>
      </c>
      <c r="C584" s="28">
        <v>139</v>
      </c>
      <c r="D584" s="29">
        <v>24.79</v>
      </c>
      <c r="E584" s="29">
        <v>3445.2</v>
      </c>
      <c r="F584" s="29">
        <v>3338</v>
      </c>
      <c r="G584" s="30">
        <v>2.3999999999999998E-3</v>
      </c>
      <c r="H584" s="30">
        <v>0</v>
      </c>
      <c r="I584" s="30">
        <v>2.8999999999999998E-3</v>
      </c>
      <c r="J584" s="30">
        <v>0</v>
      </c>
      <c r="K584" s="30">
        <v>2.8999999999999998E-3</v>
      </c>
      <c r="L584" s="30">
        <v>0.98529999999999995</v>
      </c>
      <c r="M584" s="30">
        <v>6.4999999999999997E-3</v>
      </c>
      <c r="N584" s="30">
        <v>0.5</v>
      </c>
      <c r="O584" s="30">
        <v>0</v>
      </c>
      <c r="P584" s="30">
        <v>0.12609999999999999</v>
      </c>
      <c r="Q584" s="29">
        <v>130.16</v>
      </c>
      <c r="R584" s="25">
        <v>55334.62</v>
      </c>
      <c r="S584" s="30">
        <v>0.1124</v>
      </c>
      <c r="T584" s="30">
        <v>0.1966</v>
      </c>
      <c r="U584" s="30">
        <v>0.69099999999999995</v>
      </c>
      <c r="V584" s="26">
        <v>20.59</v>
      </c>
      <c r="W584" s="29">
        <v>20</v>
      </c>
      <c r="X584" s="25">
        <v>65976.600000000006</v>
      </c>
      <c r="Y584" s="26">
        <v>166.54</v>
      </c>
      <c r="Z584" s="25">
        <v>71288.58</v>
      </c>
      <c r="AA584" s="30">
        <v>0.87539999999999996</v>
      </c>
      <c r="AB584" s="30">
        <v>9.0399999999999994E-2</v>
      </c>
      <c r="AC584" s="30">
        <v>3.3099999999999997E-2</v>
      </c>
      <c r="AD584" s="30">
        <v>1.1000000000000001E-3</v>
      </c>
      <c r="AE584" s="30">
        <v>0.125</v>
      </c>
      <c r="AF584" s="25">
        <v>71.290000000000006</v>
      </c>
      <c r="AG584" s="25">
        <v>1585.98</v>
      </c>
      <c r="AH584" s="25">
        <v>223.24</v>
      </c>
      <c r="AI584" s="25">
        <v>71693.19</v>
      </c>
      <c r="AJ584" s="28">
        <v>47</v>
      </c>
      <c r="AK584" s="33">
        <v>30351</v>
      </c>
      <c r="AL584" s="33">
        <v>42442</v>
      </c>
      <c r="AM584" s="26">
        <v>25.4</v>
      </c>
      <c r="AN584" s="26">
        <v>22.07</v>
      </c>
      <c r="AO584" s="26">
        <v>22.77</v>
      </c>
      <c r="AP584" s="26">
        <v>4.7</v>
      </c>
      <c r="AQ584" s="25">
        <v>0</v>
      </c>
      <c r="AR584" s="27">
        <v>0.64729999999999999</v>
      </c>
      <c r="AS584" s="25">
        <v>783.35</v>
      </c>
      <c r="AT584" s="25">
        <v>1979.45</v>
      </c>
      <c r="AU584" s="25">
        <v>4521.32</v>
      </c>
      <c r="AV584" s="25">
        <v>642.16999999999996</v>
      </c>
      <c r="AW584" s="25">
        <v>164.19</v>
      </c>
      <c r="AX584" s="25">
        <v>8090.47</v>
      </c>
      <c r="AY584" s="25">
        <v>5722.92</v>
      </c>
      <c r="AZ584" s="30">
        <v>0.67290000000000005</v>
      </c>
      <c r="BA584" s="25">
        <v>1773.76</v>
      </c>
      <c r="BB584" s="30">
        <v>0.20849999999999999</v>
      </c>
      <c r="BC584" s="25">
        <v>1008.76</v>
      </c>
      <c r="BD584" s="30">
        <v>0.1186</v>
      </c>
      <c r="BE584" s="25">
        <v>8505.44</v>
      </c>
      <c r="BF584" s="25">
        <v>5283.44</v>
      </c>
      <c r="BG584" s="30">
        <v>2.4054000000000002</v>
      </c>
      <c r="BH584" s="30">
        <v>0.53759999999999997</v>
      </c>
      <c r="BI584" s="30">
        <v>0.2208</v>
      </c>
      <c r="BJ584" s="30">
        <v>0.18990000000000001</v>
      </c>
      <c r="BK584" s="30">
        <v>3.56E-2</v>
      </c>
      <c r="BL584" s="30">
        <v>1.61E-2</v>
      </c>
    </row>
    <row r="585" spans="1:64" ht="15" x14ac:dyDescent="0.25">
      <c r="A585" s="28" t="s">
        <v>848</v>
      </c>
      <c r="B585" s="28">
        <v>49155</v>
      </c>
      <c r="C585" s="28">
        <v>118</v>
      </c>
      <c r="D585" s="29">
        <v>7.56</v>
      </c>
      <c r="E585" s="29">
        <v>891.56</v>
      </c>
      <c r="F585" s="29">
        <v>814</v>
      </c>
      <c r="G585" s="30">
        <v>3.7000000000000002E-3</v>
      </c>
      <c r="H585" s="30">
        <v>0</v>
      </c>
      <c r="I585" s="30">
        <v>3.8999999999999998E-3</v>
      </c>
      <c r="J585" s="30">
        <v>0</v>
      </c>
      <c r="K585" s="30">
        <v>5.7000000000000002E-3</v>
      </c>
      <c r="L585" s="30">
        <v>0.98119999999999996</v>
      </c>
      <c r="M585" s="30">
        <v>5.4999999999999997E-3</v>
      </c>
      <c r="N585" s="30">
        <v>0.81569999999999998</v>
      </c>
      <c r="O585" s="30">
        <v>0</v>
      </c>
      <c r="P585" s="30">
        <v>0.1573</v>
      </c>
      <c r="Q585" s="29">
        <v>41</v>
      </c>
      <c r="R585" s="25">
        <v>48873.31</v>
      </c>
      <c r="S585" s="30">
        <v>0.25</v>
      </c>
      <c r="T585" s="30">
        <v>0.16669999999999999</v>
      </c>
      <c r="U585" s="30">
        <v>0.58330000000000004</v>
      </c>
      <c r="V585" s="26">
        <v>15.12</v>
      </c>
      <c r="W585" s="29">
        <v>8</v>
      </c>
      <c r="X585" s="25">
        <v>68990.13</v>
      </c>
      <c r="Y585" s="26">
        <v>106.14</v>
      </c>
      <c r="Z585" s="25">
        <v>44809.09</v>
      </c>
      <c r="AA585" s="30">
        <v>0.88829999999999998</v>
      </c>
      <c r="AB585" s="30">
        <v>2.3800000000000002E-2</v>
      </c>
      <c r="AC585" s="30">
        <v>8.6099999999999996E-2</v>
      </c>
      <c r="AD585" s="30">
        <v>1.6999999999999999E-3</v>
      </c>
      <c r="AE585" s="30">
        <v>0.11169999999999999</v>
      </c>
      <c r="AF585" s="25">
        <v>44.81</v>
      </c>
      <c r="AG585" s="25">
        <v>1015.84</v>
      </c>
      <c r="AH585" s="25">
        <v>158.49</v>
      </c>
      <c r="AI585" s="25">
        <v>39929.870000000003</v>
      </c>
      <c r="AJ585" s="28">
        <v>1</v>
      </c>
      <c r="AK585" s="33">
        <v>23161</v>
      </c>
      <c r="AL585" s="33">
        <v>33029</v>
      </c>
      <c r="AM585" s="26">
        <v>29</v>
      </c>
      <c r="AN585" s="26">
        <v>22.04</v>
      </c>
      <c r="AO585" s="26">
        <v>23</v>
      </c>
      <c r="AP585" s="26">
        <v>3.6</v>
      </c>
      <c r="AQ585" s="25">
        <v>0</v>
      </c>
      <c r="AR585" s="27">
        <v>0.82420000000000004</v>
      </c>
      <c r="AS585" s="25">
        <v>1548.12</v>
      </c>
      <c r="AT585" s="25">
        <v>2661.02</v>
      </c>
      <c r="AU585" s="25">
        <v>5812.64</v>
      </c>
      <c r="AV585" s="25">
        <v>922.69</v>
      </c>
      <c r="AW585" s="25">
        <v>381.25</v>
      </c>
      <c r="AX585" s="25">
        <v>11325.71</v>
      </c>
      <c r="AY585" s="25">
        <v>7154.79</v>
      </c>
      <c r="AZ585" s="30">
        <v>0.68520000000000003</v>
      </c>
      <c r="BA585" s="25">
        <v>1198.8599999999999</v>
      </c>
      <c r="BB585" s="30">
        <v>0.1148</v>
      </c>
      <c r="BC585" s="25">
        <v>2087.9299999999998</v>
      </c>
      <c r="BD585" s="30">
        <v>0.2</v>
      </c>
      <c r="BE585" s="25">
        <v>10441.58</v>
      </c>
      <c r="BF585" s="25">
        <v>6439.47</v>
      </c>
      <c r="BG585" s="30">
        <v>4.9794</v>
      </c>
      <c r="BH585" s="30">
        <v>0.52090000000000003</v>
      </c>
      <c r="BI585" s="30">
        <v>0.22450000000000001</v>
      </c>
      <c r="BJ585" s="30">
        <v>0.1734</v>
      </c>
      <c r="BK585" s="30">
        <v>3.6200000000000003E-2</v>
      </c>
      <c r="BL585" s="30">
        <v>4.48E-2</v>
      </c>
    </row>
    <row r="586" spans="1:64" ht="15" x14ac:dyDescent="0.25">
      <c r="A586" s="28" t="s">
        <v>849</v>
      </c>
      <c r="B586" s="28">
        <v>47746</v>
      </c>
      <c r="C586" s="28">
        <v>91</v>
      </c>
      <c r="D586" s="29">
        <v>13.88</v>
      </c>
      <c r="E586" s="29">
        <v>1263</v>
      </c>
      <c r="F586" s="29">
        <v>1305</v>
      </c>
      <c r="G586" s="30">
        <v>0</v>
      </c>
      <c r="H586" s="30">
        <v>0</v>
      </c>
      <c r="I586" s="30">
        <v>4.5999999999999999E-3</v>
      </c>
      <c r="J586" s="30">
        <v>0</v>
      </c>
      <c r="K586" s="30">
        <v>5.3E-3</v>
      </c>
      <c r="L586" s="30">
        <v>0.98470000000000002</v>
      </c>
      <c r="M586" s="30">
        <v>5.4000000000000003E-3</v>
      </c>
      <c r="N586" s="30">
        <v>0.4</v>
      </c>
      <c r="O586" s="30">
        <v>0</v>
      </c>
      <c r="P586" s="30">
        <v>0.13739999999999999</v>
      </c>
      <c r="Q586" s="29">
        <v>51.55</v>
      </c>
      <c r="R586" s="25">
        <v>53883.34</v>
      </c>
      <c r="S586" s="30">
        <v>9.7600000000000006E-2</v>
      </c>
      <c r="T586" s="30">
        <v>0.1951</v>
      </c>
      <c r="U586" s="30">
        <v>0.70730000000000004</v>
      </c>
      <c r="V586" s="26">
        <v>20.64</v>
      </c>
      <c r="W586" s="29">
        <v>7.14</v>
      </c>
      <c r="X586" s="25">
        <v>59243</v>
      </c>
      <c r="Y586" s="26">
        <v>169.26</v>
      </c>
      <c r="Z586" s="25">
        <v>97848.22</v>
      </c>
      <c r="AA586" s="30">
        <v>0.89600000000000002</v>
      </c>
      <c r="AB586" s="30">
        <v>7.6499999999999999E-2</v>
      </c>
      <c r="AC586" s="30">
        <v>2.6700000000000002E-2</v>
      </c>
      <c r="AD586" s="30">
        <v>8.9999999999999998E-4</v>
      </c>
      <c r="AE586" s="30">
        <v>0.1042</v>
      </c>
      <c r="AF586" s="25">
        <v>97.85</v>
      </c>
      <c r="AG586" s="25">
        <v>2205.92</v>
      </c>
      <c r="AH586" s="25">
        <v>296.79000000000002</v>
      </c>
      <c r="AI586" s="25">
        <v>94928.7</v>
      </c>
      <c r="AJ586" s="28">
        <v>151</v>
      </c>
      <c r="AK586" s="33">
        <v>30603</v>
      </c>
      <c r="AL586" s="33">
        <v>41443</v>
      </c>
      <c r="AM586" s="26">
        <v>35.049999999999997</v>
      </c>
      <c r="AN586" s="26">
        <v>22.04</v>
      </c>
      <c r="AO586" s="26">
        <v>23.96</v>
      </c>
      <c r="AP586" s="26">
        <v>4.5</v>
      </c>
      <c r="AQ586" s="25">
        <v>1159.99</v>
      </c>
      <c r="AR586" s="27">
        <v>1.3732</v>
      </c>
      <c r="AS586" s="25">
        <v>1119.96</v>
      </c>
      <c r="AT586" s="25">
        <v>833.28</v>
      </c>
      <c r="AU586" s="25">
        <v>5396.59</v>
      </c>
      <c r="AV586" s="25">
        <v>739.23</v>
      </c>
      <c r="AW586" s="25">
        <v>406.75</v>
      </c>
      <c r="AX586" s="25">
        <v>8495.82</v>
      </c>
      <c r="AY586" s="25">
        <v>4654.6400000000003</v>
      </c>
      <c r="AZ586" s="30">
        <v>0.5262</v>
      </c>
      <c r="BA586" s="25">
        <v>3569.03</v>
      </c>
      <c r="BB586" s="30">
        <v>0.40339999999999998</v>
      </c>
      <c r="BC586" s="25">
        <v>622.87</v>
      </c>
      <c r="BD586" s="30">
        <v>7.0400000000000004E-2</v>
      </c>
      <c r="BE586" s="25">
        <v>8846.5400000000009</v>
      </c>
      <c r="BF586" s="25">
        <v>4566.8900000000003</v>
      </c>
      <c r="BG586" s="30">
        <v>1.8073999999999999</v>
      </c>
      <c r="BH586" s="30">
        <v>0.5413</v>
      </c>
      <c r="BI586" s="30">
        <v>0.224</v>
      </c>
      <c r="BJ586" s="30">
        <v>0.16339999999999999</v>
      </c>
      <c r="BK586" s="30">
        <v>3.5400000000000001E-2</v>
      </c>
      <c r="BL586" s="30">
        <v>3.5799999999999998E-2</v>
      </c>
    </row>
    <row r="587" spans="1:64" ht="15" x14ac:dyDescent="0.25">
      <c r="A587" s="28" t="s">
        <v>850</v>
      </c>
      <c r="B587" s="28">
        <v>48397</v>
      </c>
      <c r="C587" s="28">
        <v>49</v>
      </c>
      <c r="D587" s="29">
        <v>13.11</v>
      </c>
      <c r="E587" s="29">
        <v>642.5</v>
      </c>
      <c r="F587" s="29">
        <v>752</v>
      </c>
      <c r="G587" s="30">
        <v>0</v>
      </c>
      <c r="H587" s="30">
        <v>0</v>
      </c>
      <c r="I587" s="30">
        <v>2.9999999999999997E-4</v>
      </c>
      <c r="J587" s="30">
        <v>0</v>
      </c>
      <c r="K587" s="30">
        <v>7.4999999999999997E-3</v>
      </c>
      <c r="L587" s="30">
        <v>0.9869</v>
      </c>
      <c r="M587" s="30">
        <v>5.3E-3</v>
      </c>
      <c r="N587" s="30">
        <v>0.24199999999999999</v>
      </c>
      <c r="O587" s="30">
        <v>0</v>
      </c>
      <c r="P587" s="30">
        <v>0.1575</v>
      </c>
      <c r="Q587" s="29">
        <v>40</v>
      </c>
      <c r="R587" s="25">
        <v>49222.3</v>
      </c>
      <c r="S587" s="30">
        <v>0.254</v>
      </c>
      <c r="T587" s="30">
        <v>0.17460000000000001</v>
      </c>
      <c r="U587" s="30">
        <v>0.57140000000000002</v>
      </c>
      <c r="V587" s="26">
        <v>16.45</v>
      </c>
      <c r="W587" s="29">
        <v>5.33</v>
      </c>
      <c r="X587" s="25">
        <v>77917.279999999999</v>
      </c>
      <c r="Y587" s="26">
        <v>117.02</v>
      </c>
      <c r="Z587" s="25">
        <v>144338.29999999999</v>
      </c>
      <c r="AA587" s="30">
        <v>0.88139999999999996</v>
      </c>
      <c r="AB587" s="30">
        <v>7.0800000000000002E-2</v>
      </c>
      <c r="AC587" s="30">
        <v>4.6399999999999997E-2</v>
      </c>
      <c r="AD587" s="30">
        <v>1.4E-3</v>
      </c>
      <c r="AE587" s="30">
        <v>0.1191</v>
      </c>
      <c r="AF587" s="25">
        <v>144.34</v>
      </c>
      <c r="AG587" s="25">
        <v>4798.04</v>
      </c>
      <c r="AH587" s="25">
        <v>797.78</v>
      </c>
      <c r="AI587" s="25">
        <v>128328.93</v>
      </c>
      <c r="AJ587" s="28">
        <v>337</v>
      </c>
      <c r="AK587" s="33">
        <v>34214</v>
      </c>
      <c r="AL587" s="33">
        <v>48694</v>
      </c>
      <c r="AM587" s="26">
        <v>45.9</v>
      </c>
      <c r="AN587" s="26">
        <v>32.61</v>
      </c>
      <c r="AO587" s="26">
        <v>32.619999999999997</v>
      </c>
      <c r="AP587" s="26">
        <v>4</v>
      </c>
      <c r="AQ587" s="25">
        <v>0</v>
      </c>
      <c r="AR587" s="27">
        <v>0.97619999999999996</v>
      </c>
      <c r="AS587" s="25">
        <v>1354.64</v>
      </c>
      <c r="AT587" s="25">
        <v>1519.34</v>
      </c>
      <c r="AU587" s="25">
        <v>4907.24</v>
      </c>
      <c r="AV587" s="25">
        <v>1163.8699999999999</v>
      </c>
      <c r="AW587" s="25">
        <v>76.209999999999994</v>
      </c>
      <c r="AX587" s="25">
        <v>9021.2999999999993</v>
      </c>
      <c r="AY587" s="25">
        <v>3698.28</v>
      </c>
      <c r="AZ587" s="30">
        <v>0.4118</v>
      </c>
      <c r="BA587" s="25">
        <v>4467.09</v>
      </c>
      <c r="BB587" s="30">
        <v>0.49740000000000001</v>
      </c>
      <c r="BC587" s="25">
        <v>814.97</v>
      </c>
      <c r="BD587" s="30">
        <v>9.0800000000000006E-2</v>
      </c>
      <c r="BE587" s="25">
        <v>8980.33</v>
      </c>
      <c r="BF587" s="25">
        <v>3925.44</v>
      </c>
      <c r="BG587" s="30">
        <v>0.91610000000000003</v>
      </c>
      <c r="BH587" s="30">
        <v>0.59089999999999998</v>
      </c>
      <c r="BI587" s="30">
        <v>0.19159999999999999</v>
      </c>
      <c r="BJ587" s="30">
        <v>0.16089999999999999</v>
      </c>
      <c r="BK587" s="30">
        <v>3.2000000000000001E-2</v>
      </c>
      <c r="BL587" s="30">
        <v>2.47E-2</v>
      </c>
    </row>
    <row r="588" spans="1:64" ht="15" x14ac:dyDescent="0.25">
      <c r="A588" s="28" t="s">
        <v>851</v>
      </c>
      <c r="B588" s="28">
        <v>45047</v>
      </c>
      <c r="C588" s="28">
        <v>37</v>
      </c>
      <c r="D588" s="29">
        <v>410.12</v>
      </c>
      <c r="E588" s="29">
        <v>15174.31</v>
      </c>
      <c r="F588" s="29">
        <v>14105</v>
      </c>
      <c r="G588" s="30">
        <v>2.4899999999999999E-2</v>
      </c>
      <c r="H588" s="30">
        <v>1.1000000000000001E-3</v>
      </c>
      <c r="I588" s="30">
        <v>0.2122</v>
      </c>
      <c r="J588" s="30">
        <v>2.3999999999999998E-3</v>
      </c>
      <c r="K588" s="30">
        <v>4.8300000000000003E-2</v>
      </c>
      <c r="L588" s="30">
        <v>0.64849999999999997</v>
      </c>
      <c r="M588" s="30">
        <v>6.2600000000000003E-2</v>
      </c>
      <c r="N588" s="30">
        <v>0.28310000000000002</v>
      </c>
      <c r="O588" s="30">
        <v>7.3200000000000001E-2</v>
      </c>
      <c r="P588" s="30">
        <v>0.1145</v>
      </c>
      <c r="Q588" s="29">
        <v>592.4</v>
      </c>
      <c r="R588" s="25">
        <v>60681.04</v>
      </c>
      <c r="S588" s="30">
        <v>0.32590000000000002</v>
      </c>
      <c r="T588" s="30">
        <v>0.2056</v>
      </c>
      <c r="U588" s="30">
        <v>0.46850000000000003</v>
      </c>
      <c r="V588" s="26">
        <v>20.27</v>
      </c>
      <c r="W588" s="29">
        <v>68.7</v>
      </c>
      <c r="X588" s="25">
        <v>83326.960000000006</v>
      </c>
      <c r="Y588" s="26">
        <v>220.88</v>
      </c>
      <c r="Z588" s="25">
        <v>162625.79999999999</v>
      </c>
      <c r="AA588" s="30">
        <v>0.80810000000000004</v>
      </c>
      <c r="AB588" s="30">
        <v>0.17299999999999999</v>
      </c>
      <c r="AC588" s="30">
        <v>1.8200000000000001E-2</v>
      </c>
      <c r="AD588" s="30">
        <v>8.0000000000000004E-4</v>
      </c>
      <c r="AE588" s="30">
        <v>0.19189999999999999</v>
      </c>
      <c r="AF588" s="25">
        <v>162.63</v>
      </c>
      <c r="AG588" s="25">
        <v>7155.07</v>
      </c>
      <c r="AH588" s="25">
        <v>916.31</v>
      </c>
      <c r="AI588" s="25">
        <v>180410.89</v>
      </c>
      <c r="AJ588" s="28">
        <v>492</v>
      </c>
      <c r="AK588" s="33">
        <v>41284</v>
      </c>
      <c r="AL588" s="33">
        <v>62870</v>
      </c>
      <c r="AM588" s="26">
        <v>65.400000000000006</v>
      </c>
      <c r="AN588" s="26">
        <v>43.08</v>
      </c>
      <c r="AO588" s="26">
        <v>45.93</v>
      </c>
      <c r="AP588" s="26">
        <v>3.8</v>
      </c>
      <c r="AQ588" s="25">
        <v>0</v>
      </c>
      <c r="AR588" s="27">
        <v>0.97009999999999996</v>
      </c>
      <c r="AS588" s="25">
        <v>1220.55</v>
      </c>
      <c r="AT588" s="25">
        <v>2006.18</v>
      </c>
      <c r="AU588" s="25">
        <v>6160.7</v>
      </c>
      <c r="AV588" s="25">
        <v>1255.55</v>
      </c>
      <c r="AW588" s="25">
        <v>246.85</v>
      </c>
      <c r="AX588" s="25">
        <v>10889.82</v>
      </c>
      <c r="AY588" s="25">
        <v>3066.17</v>
      </c>
      <c r="AZ588" s="30">
        <v>0.28589999999999999</v>
      </c>
      <c r="BA588" s="25">
        <v>7034.7</v>
      </c>
      <c r="BB588" s="30">
        <v>0.65590000000000004</v>
      </c>
      <c r="BC588" s="25">
        <v>625.05999999999995</v>
      </c>
      <c r="BD588" s="30">
        <v>5.8299999999999998E-2</v>
      </c>
      <c r="BE588" s="25">
        <v>10725.93</v>
      </c>
      <c r="BF588" s="25">
        <v>1760.85</v>
      </c>
      <c r="BG588" s="30">
        <v>0.30099999999999999</v>
      </c>
      <c r="BH588" s="30">
        <v>0.61570000000000003</v>
      </c>
      <c r="BI588" s="30">
        <v>0.20419999999999999</v>
      </c>
      <c r="BJ588" s="30">
        <v>0.14249999999999999</v>
      </c>
      <c r="BK588" s="30">
        <v>1.8499999999999999E-2</v>
      </c>
      <c r="BL588" s="30">
        <v>1.9E-2</v>
      </c>
    </row>
    <row r="589" spans="1:64" ht="15" x14ac:dyDescent="0.25">
      <c r="A589" s="28" t="s">
        <v>852</v>
      </c>
      <c r="B589" s="28">
        <v>49106</v>
      </c>
      <c r="C589" s="28">
        <v>200</v>
      </c>
      <c r="D589" s="29">
        <v>7.99</v>
      </c>
      <c r="E589" s="29">
        <v>1598.9</v>
      </c>
      <c r="F589" s="29">
        <v>1615</v>
      </c>
      <c r="G589" s="30">
        <v>1.6999999999999999E-3</v>
      </c>
      <c r="H589" s="30">
        <v>0</v>
      </c>
      <c r="I589" s="30">
        <v>2.7000000000000001E-3</v>
      </c>
      <c r="J589" s="30">
        <v>2.5000000000000001E-3</v>
      </c>
      <c r="K589" s="30">
        <v>5.5999999999999999E-3</v>
      </c>
      <c r="L589" s="30">
        <v>0.97130000000000005</v>
      </c>
      <c r="M589" s="30">
        <v>1.6199999999999999E-2</v>
      </c>
      <c r="N589" s="30">
        <v>0.45390000000000003</v>
      </c>
      <c r="O589" s="30">
        <v>0</v>
      </c>
      <c r="P589" s="30">
        <v>0.10879999999999999</v>
      </c>
      <c r="Q589" s="29">
        <v>79.709999999999994</v>
      </c>
      <c r="R589" s="25">
        <v>49947.29</v>
      </c>
      <c r="S589" s="30">
        <v>0.37759999999999999</v>
      </c>
      <c r="T589" s="30">
        <v>0.15310000000000001</v>
      </c>
      <c r="U589" s="30">
        <v>0.46939999999999998</v>
      </c>
      <c r="V589" s="26">
        <v>17.579999999999998</v>
      </c>
      <c r="W589" s="29">
        <v>8.75</v>
      </c>
      <c r="X589" s="25">
        <v>68364.03</v>
      </c>
      <c r="Y589" s="26">
        <v>176.03</v>
      </c>
      <c r="Z589" s="25">
        <v>144356.01</v>
      </c>
      <c r="AA589" s="30">
        <v>0.71750000000000003</v>
      </c>
      <c r="AB589" s="30">
        <v>3.4700000000000002E-2</v>
      </c>
      <c r="AC589" s="30">
        <v>0.2467</v>
      </c>
      <c r="AD589" s="30">
        <v>1.1000000000000001E-3</v>
      </c>
      <c r="AE589" s="30">
        <v>0.28310000000000002</v>
      </c>
      <c r="AF589" s="25">
        <v>144.36000000000001</v>
      </c>
      <c r="AG589" s="25">
        <v>3608.22</v>
      </c>
      <c r="AH589" s="25">
        <v>391.57</v>
      </c>
      <c r="AI589" s="25">
        <v>118608.81</v>
      </c>
      <c r="AJ589" s="28">
        <v>281</v>
      </c>
      <c r="AK589" s="33">
        <v>34875</v>
      </c>
      <c r="AL589" s="33">
        <v>47360</v>
      </c>
      <c r="AM589" s="26">
        <v>31.5</v>
      </c>
      <c r="AN589" s="26">
        <v>22.77</v>
      </c>
      <c r="AO589" s="26">
        <v>24.61</v>
      </c>
      <c r="AP589" s="26">
        <v>3</v>
      </c>
      <c r="AQ589" s="25">
        <v>0</v>
      </c>
      <c r="AR589" s="27">
        <v>0.75900000000000001</v>
      </c>
      <c r="AS589" s="25">
        <v>1354.26</v>
      </c>
      <c r="AT589" s="25">
        <v>1299.77</v>
      </c>
      <c r="AU589" s="25">
        <v>4652.32</v>
      </c>
      <c r="AV589" s="25">
        <v>394.5</v>
      </c>
      <c r="AW589" s="25">
        <v>342.51</v>
      </c>
      <c r="AX589" s="25">
        <v>8043.36</v>
      </c>
      <c r="AY589" s="25">
        <v>4711.5200000000004</v>
      </c>
      <c r="AZ589" s="30">
        <v>0.54079999999999995</v>
      </c>
      <c r="BA589" s="25">
        <v>3061.7</v>
      </c>
      <c r="BB589" s="30">
        <v>0.35139999999999999</v>
      </c>
      <c r="BC589" s="25">
        <v>938.75</v>
      </c>
      <c r="BD589" s="30">
        <v>0.10780000000000001</v>
      </c>
      <c r="BE589" s="25">
        <v>8711.98</v>
      </c>
      <c r="BF589" s="25">
        <v>4757.34</v>
      </c>
      <c r="BG589" s="30">
        <v>1.5342</v>
      </c>
      <c r="BH589" s="30">
        <v>0.58599999999999997</v>
      </c>
      <c r="BI589" s="30">
        <v>0.19969999999999999</v>
      </c>
      <c r="BJ589" s="30">
        <v>0.12470000000000001</v>
      </c>
      <c r="BK589" s="30">
        <v>3.6299999999999999E-2</v>
      </c>
      <c r="BL589" s="30">
        <v>5.33E-2</v>
      </c>
    </row>
    <row r="590" spans="1:64" ht="15" x14ac:dyDescent="0.25">
      <c r="A590" s="28" t="s">
        <v>853</v>
      </c>
      <c r="B590" s="28">
        <v>45062</v>
      </c>
      <c r="C590" s="28">
        <v>16</v>
      </c>
      <c r="D590" s="29">
        <v>250.76</v>
      </c>
      <c r="E590" s="29">
        <v>4012.08</v>
      </c>
      <c r="F590" s="29">
        <v>3891</v>
      </c>
      <c r="G590" s="30">
        <v>4.9099999999999998E-2</v>
      </c>
      <c r="H590" s="30">
        <v>4.8999999999999998E-3</v>
      </c>
      <c r="I590" s="30">
        <v>1.5800000000000002E-2</v>
      </c>
      <c r="J590" s="30">
        <v>8.9999999999999998E-4</v>
      </c>
      <c r="K590" s="30">
        <v>2.0899999999999998E-2</v>
      </c>
      <c r="L590" s="30">
        <v>0.88029999999999997</v>
      </c>
      <c r="M590" s="30">
        <v>2.81E-2</v>
      </c>
      <c r="N590" s="30">
        <v>0.14649999999999999</v>
      </c>
      <c r="O590" s="30">
        <v>2.6499999999999999E-2</v>
      </c>
      <c r="P590" s="30">
        <v>0.14019999999999999</v>
      </c>
      <c r="Q590" s="29">
        <v>177.03</v>
      </c>
      <c r="R590" s="25">
        <v>71274.210000000006</v>
      </c>
      <c r="S590" s="30">
        <v>0.32469999999999999</v>
      </c>
      <c r="T590" s="30">
        <v>0.16969999999999999</v>
      </c>
      <c r="U590" s="30">
        <v>0.50549999999999995</v>
      </c>
      <c r="V590" s="26">
        <v>19.38</v>
      </c>
      <c r="W590" s="29">
        <v>23.87</v>
      </c>
      <c r="X590" s="25">
        <v>92833.41</v>
      </c>
      <c r="Y590" s="26">
        <v>168.08</v>
      </c>
      <c r="Z590" s="25">
        <v>341610.16</v>
      </c>
      <c r="AA590" s="30">
        <v>0.70640000000000003</v>
      </c>
      <c r="AB590" s="30">
        <v>0.27960000000000002</v>
      </c>
      <c r="AC590" s="30">
        <v>1.34E-2</v>
      </c>
      <c r="AD590" s="30">
        <v>5.9999999999999995E-4</v>
      </c>
      <c r="AE590" s="30">
        <v>0.29360000000000003</v>
      </c>
      <c r="AF590" s="25">
        <v>341.61</v>
      </c>
      <c r="AG590" s="25">
        <v>10923.9</v>
      </c>
      <c r="AH590" s="25">
        <v>1201.0999999999999</v>
      </c>
      <c r="AI590" s="25">
        <v>371707.13</v>
      </c>
      <c r="AJ590" s="28">
        <v>604</v>
      </c>
      <c r="AK590" s="33">
        <v>43896</v>
      </c>
      <c r="AL590" s="33">
        <v>88729</v>
      </c>
      <c r="AM590" s="26">
        <v>64.400000000000006</v>
      </c>
      <c r="AN590" s="26">
        <v>30.97</v>
      </c>
      <c r="AO590" s="26">
        <v>32.909999999999997</v>
      </c>
      <c r="AP590" s="26">
        <v>5.8</v>
      </c>
      <c r="AQ590" s="25">
        <v>0</v>
      </c>
      <c r="AR590" s="27">
        <v>0.58320000000000005</v>
      </c>
      <c r="AS590" s="25">
        <v>1185.33</v>
      </c>
      <c r="AT590" s="25">
        <v>2784.76</v>
      </c>
      <c r="AU590" s="25">
        <v>7115.36</v>
      </c>
      <c r="AV590" s="25">
        <v>1756.12</v>
      </c>
      <c r="AW590" s="25">
        <v>406.51</v>
      </c>
      <c r="AX590" s="25">
        <v>13248.08</v>
      </c>
      <c r="AY590" s="25">
        <v>2615.39</v>
      </c>
      <c r="AZ590" s="30">
        <v>0.19600000000000001</v>
      </c>
      <c r="BA590" s="25">
        <v>10179.89</v>
      </c>
      <c r="BB590" s="30">
        <v>0.76270000000000004</v>
      </c>
      <c r="BC590" s="25">
        <v>551.91999999999996</v>
      </c>
      <c r="BD590" s="30">
        <v>4.1399999999999999E-2</v>
      </c>
      <c r="BE590" s="25">
        <v>13347.2</v>
      </c>
      <c r="BF590" s="25">
        <v>521.85</v>
      </c>
      <c r="BG590" s="30">
        <v>3.6799999999999999E-2</v>
      </c>
      <c r="BH590" s="30">
        <v>0.64739999999999998</v>
      </c>
      <c r="BI590" s="30">
        <v>0.22420000000000001</v>
      </c>
      <c r="BJ590" s="30">
        <v>8.2600000000000007E-2</v>
      </c>
      <c r="BK590" s="30">
        <v>3.0300000000000001E-2</v>
      </c>
      <c r="BL590" s="30">
        <v>1.54E-2</v>
      </c>
    </row>
    <row r="591" spans="1:64" ht="15" x14ac:dyDescent="0.25">
      <c r="A591" s="28" t="s">
        <v>854</v>
      </c>
      <c r="B591" s="28">
        <v>49668</v>
      </c>
      <c r="C591" s="28">
        <v>16</v>
      </c>
      <c r="D591" s="29">
        <v>87.93</v>
      </c>
      <c r="E591" s="29">
        <v>1406.89</v>
      </c>
      <c r="F591" s="29">
        <v>1516</v>
      </c>
      <c r="G591" s="30">
        <v>4.8999999999999998E-3</v>
      </c>
      <c r="H591" s="30">
        <v>0</v>
      </c>
      <c r="I591" s="30">
        <v>3.3E-3</v>
      </c>
      <c r="J591" s="30">
        <v>6.9999999999999999E-4</v>
      </c>
      <c r="K591" s="30">
        <v>9.9000000000000008E-3</v>
      </c>
      <c r="L591" s="30">
        <v>0.96209999999999996</v>
      </c>
      <c r="M591" s="30">
        <v>1.9099999999999999E-2</v>
      </c>
      <c r="N591" s="30">
        <v>0.38190000000000002</v>
      </c>
      <c r="O591" s="30">
        <v>0</v>
      </c>
      <c r="P591" s="30">
        <v>0.1283</v>
      </c>
      <c r="Q591" s="29">
        <v>73.75</v>
      </c>
      <c r="R591" s="25">
        <v>51048.13</v>
      </c>
      <c r="S591" s="30">
        <v>0.16850000000000001</v>
      </c>
      <c r="T591" s="30">
        <v>0.20219999999999999</v>
      </c>
      <c r="U591" s="30">
        <v>0.62919999999999998</v>
      </c>
      <c r="V591" s="26">
        <v>17.440000000000001</v>
      </c>
      <c r="W591" s="29">
        <v>7</v>
      </c>
      <c r="X591" s="25">
        <v>82650.429999999993</v>
      </c>
      <c r="Y591" s="26">
        <v>197.51</v>
      </c>
      <c r="Z591" s="25">
        <v>103715.86</v>
      </c>
      <c r="AA591" s="30">
        <v>0.66859999999999997</v>
      </c>
      <c r="AB591" s="30">
        <v>0.25619999999999998</v>
      </c>
      <c r="AC591" s="30">
        <v>7.4499999999999997E-2</v>
      </c>
      <c r="AD591" s="30">
        <v>6.9999999999999999E-4</v>
      </c>
      <c r="AE591" s="30">
        <v>0.4017</v>
      </c>
      <c r="AF591" s="25">
        <v>103.72</v>
      </c>
      <c r="AG591" s="25">
        <v>2367.08</v>
      </c>
      <c r="AH591" s="25">
        <v>317.12</v>
      </c>
      <c r="AI591" s="25">
        <v>88476.81</v>
      </c>
      <c r="AJ591" s="28">
        <v>110</v>
      </c>
      <c r="AK591" s="33">
        <v>31683</v>
      </c>
      <c r="AL591" s="33">
        <v>49725</v>
      </c>
      <c r="AM591" s="26">
        <v>32.78</v>
      </c>
      <c r="AN591" s="26">
        <v>22</v>
      </c>
      <c r="AO591" s="26">
        <v>22.05</v>
      </c>
      <c r="AP591" s="26">
        <v>4.5</v>
      </c>
      <c r="AQ591" s="25">
        <v>0</v>
      </c>
      <c r="AR591" s="27">
        <v>0.42830000000000001</v>
      </c>
      <c r="AS591" s="25">
        <v>914.37</v>
      </c>
      <c r="AT591" s="25">
        <v>1400.42</v>
      </c>
      <c r="AU591" s="25">
        <v>4943.41</v>
      </c>
      <c r="AV591" s="25">
        <v>648.86</v>
      </c>
      <c r="AW591" s="25">
        <v>208.08</v>
      </c>
      <c r="AX591" s="25">
        <v>8115.15</v>
      </c>
      <c r="AY591" s="25">
        <v>4180.3100000000004</v>
      </c>
      <c r="AZ591" s="30">
        <v>0.51480000000000004</v>
      </c>
      <c r="BA591" s="25">
        <v>3004.93</v>
      </c>
      <c r="BB591" s="30">
        <v>0.37</v>
      </c>
      <c r="BC591" s="25">
        <v>935.49</v>
      </c>
      <c r="BD591" s="30">
        <v>0.1152</v>
      </c>
      <c r="BE591" s="25">
        <v>8120.73</v>
      </c>
      <c r="BF591" s="25">
        <v>5135.72</v>
      </c>
      <c r="BG591" s="30">
        <v>1.4979</v>
      </c>
      <c r="BH591" s="30">
        <v>0.55720000000000003</v>
      </c>
      <c r="BI591" s="30">
        <v>0.21829999999999999</v>
      </c>
      <c r="BJ591" s="30">
        <v>0.15909999999999999</v>
      </c>
      <c r="BK591" s="30">
        <v>5.1799999999999999E-2</v>
      </c>
      <c r="BL591" s="30">
        <v>1.3599999999999999E-2</v>
      </c>
    </row>
    <row r="592" spans="1:64" ht="15" x14ac:dyDescent="0.25">
      <c r="A592" s="28" t="s">
        <v>855</v>
      </c>
      <c r="B592" s="28">
        <v>45070</v>
      </c>
      <c r="C592" s="28">
        <v>5</v>
      </c>
      <c r="D592" s="29">
        <v>637.25</v>
      </c>
      <c r="E592" s="29">
        <v>3186.23</v>
      </c>
      <c r="F592" s="29">
        <v>2818</v>
      </c>
      <c r="G592" s="30">
        <v>1.2699999999999999E-2</v>
      </c>
      <c r="H592" s="30">
        <v>0</v>
      </c>
      <c r="I592" s="30">
        <v>0.30980000000000002</v>
      </c>
      <c r="J592" s="30">
        <v>1.6999999999999999E-3</v>
      </c>
      <c r="K592" s="30">
        <v>0.14979999999999999</v>
      </c>
      <c r="L592" s="30">
        <v>0.44869999999999999</v>
      </c>
      <c r="M592" s="30">
        <v>7.7399999999999997E-2</v>
      </c>
      <c r="N592" s="30">
        <v>0.75690000000000002</v>
      </c>
      <c r="O592" s="30">
        <v>0.13089999999999999</v>
      </c>
      <c r="P592" s="30">
        <v>0.13519999999999999</v>
      </c>
      <c r="Q592" s="29">
        <v>133</v>
      </c>
      <c r="R592" s="25">
        <v>57426.43</v>
      </c>
      <c r="S592" s="30">
        <v>0.32629999999999998</v>
      </c>
      <c r="T592" s="30">
        <v>0.23680000000000001</v>
      </c>
      <c r="U592" s="30">
        <v>0.43680000000000002</v>
      </c>
      <c r="V592" s="26">
        <v>16.22</v>
      </c>
      <c r="W592" s="29">
        <v>27</v>
      </c>
      <c r="X592" s="25">
        <v>85722.74</v>
      </c>
      <c r="Y592" s="26">
        <v>116.13</v>
      </c>
      <c r="Z592" s="25">
        <v>85696.59</v>
      </c>
      <c r="AA592" s="30">
        <v>0.58160000000000001</v>
      </c>
      <c r="AB592" s="30">
        <v>0.38100000000000001</v>
      </c>
      <c r="AC592" s="30">
        <v>3.5799999999999998E-2</v>
      </c>
      <c r="AD592" s="30">
        <v>1.6000000000000001E-3</v>
      </c>
      <c r="AE592" s="30">
        <v>0.41880000000000001</v>
      </c>
      <c r="AF592" s="25">
        <v>85.7</v>
      </c>
      <c r="AG592" s="25">
        <v>3384.17</v>
      </c>
      <c r="AH592" s="25">
        <v>336.22</v>
      </c>
      <c r="AI592" s="25">
        <v>90589.83</v>
      </c>
      <c r="AJ592" s="28">
        <v>123</v>
      </c>
      <c r="AK592" s="33">
        <v>23742</v>
      </c>
      <c r="AL592" s="33">
        <v>31547</v>
      </c>
      <c r="AM592" s="26">
        <v>65.849999999999994</v>
      </c>
      <c r="AN592" s="26">
        <v>33.53</v>
      </c>
      <c r="AO592" s="26">
        <v>46.01</v>
      </c>
      <c r="AP592" s="26">
        <v>6.15</v>
      </c>
      <c r="AQ592" s="25">
        <v>0</v>
      </c>
      <c r="AR592" s="27">
        <v>1.0712999999999999</v>
      </c>
      <c r="AS592" s="25">
        <v>1453.92</v>
      </c>
      <c r="AT592" s="25">
        <v>1849.21</v>
      </c>
      <c r="AU592" s="25">
        <v>6551.28</v>
      </c>
      <c r="AV592" s="25">
        <v>1055.1099999999999</v>
      </c>
      <c r="AW592" s="25">
        <v>323.85000000000002</v>
      </c>
      <c r="AX592" s="25">
        <v>11233.37</v>
      </c>
      <c r="AY592" s="25">
        <v>5749.03</v>
      </c>
      <c r="AZ592" s="30">
        <v>0.50539999999999996</v>
      </c>
      <c r="BA592" s="25">
        <v>3990.28</v>
      </c>
      <c r="BB592" s="30">
        <v>0.3508</v>
      </c>
      <c r="BC592" s="25">
        <v>1635.19</v>
      </c>
      <c r="BD592" s="30">
        <v>0.14380000000000001</v>
      </c>
      <c r="BE592" s="25">
        <v>11374.49</v>
      </c>
      <c r="BF592" s="25">
        <v>4537.03</v>
      </c>
      <c r="BG592" s="30">
        <v>2.6873</v>
      </c>
      <c r="BH592" s="30">
        <v>0.60260000000000002</v>
      </c>
      <c r="BI592" s="30">
        <v>0.192</v>
      </c>
      <c r="BJ592" s="30">
        <v>0.16700000000000001</v>
      </c>
      <c r="BK592" s="30">
        <v>3.8300000000000001E-2</v>
      </c>
      <c r="BL592" s="30">
        <v>0</v>
      </c>
    </row>
    <row r="593" spans="1:64" ht="15" x14ac:dyDescent="0.25">
      <c r="A593" s="28" t="s">
        <v>856</v>
      </c>
      <c r="B593" s="28">
        <v>45088</v>
      </c>
      <c r="C593" s="28">
        <v>5</v>
      </c>
      <c r="D593" s="29">
        <v>307</v>
      </c>
      <c r="E593" s="29">
        <v>1535</v>
      </c>
      <c r="F593" s="29">
        <v>1499</v>
      </c>
      <c r="G593" s="30">
        <v>1.26E-2</v>
      </c>
      <c r="H593" s="30">
        <v>0</v>
      </c>
      <c r="I593" s="30">
        <v>6.3E-2</v>
      </c>
      <c r="J593" s="30">
        <v>2.3999999999999998E-3</v>
      </c>
      <c r="K593" s="30">
        <v>1.1599999999999999E-2</v>
      </c>
      <c r="L593" s="30">
        <v>0.85189999999999999</v>
      </c>
      <c r="M593" s="30">
        <v>5.8500000000000003E-2</v>
      </c>
      <c r="N593" s="30">
        <v>0.35020000000000001</v>
      </c>
      <c r="O593" s="30">
        <v>0</v>
      </c>
      <c r="P593" s="30">
        <v>0.1124</v>
      </c>
      <c r="Q593" s="29">
        <v>72.75</v>
      </c>
      <c r="R593" s="25">
        <v>58434.47</v>
      </c>
      <c r="S593" s="30">
        <v>0.23680000000000001</v>
      </c>
      <c r="T593" s="30">
        <v>0.13159999999999999</v>
      </c>
      <c r="U593" s="30">
        <v>0.63160000000000005</v>
      </c>
      <c r="V593" s="26">
        <v>16.52</v>
      </c>
      <c r="W593" s="29">
        <v>11</v>
      </c>
      <c r="X593" s="25">
        <v>77956.800000000003</v>
      </c>
      <c r="Y593" s="26">
        <v>139.55000000000001</v>
      </c>
      <c r="Z593" s="25">
        <v>207659.75</v>
      </c>
      <c r="AA593" s="30">
        <v>0.70679999999999998</v>
      </c>
      <c r="AB593" s="30">
        <v>0.26960000000000001</v>
      </c>
      <c r="AC593" s="30">
        <v>2.2700000000000001E-2</v>
      </c>
      <c r="AD593" s="30">
        <v>8.9999999999999998E-4</v>
      </c>
      <c r="AE593" s="30">
        <v>0.29330000000000001</v>
      </c>
      <c r="AF593" s="25">
        <v>207.66</v>
      </c>
      <c r="AG593" s="25">
        <v>7727.91</v>
      </c>
      <c r="AH593" s="25">
        <v>882.87</v>
      </c>
      <c r="AI593" s="25">
        <v>240211.72</v>
      </c>
      <c r="AJ593" s="28">
        <v>574</v>
      </c>
      <c r="AK593" s="33">
        <v>30867</v>
      </c>
      <c r="AL593" s="33">
        <v>40543</v>
      </c>
      <c r="AM593" s="26">
        <v>67.31</v>
      </c>
      <c r="AN593" s="26">
        <v>33.9</v>
      </c>
      <c r="AO593" s="26">
        <v>43.26</v>
      </c>
      <c r="AP593" s="26">
        <v>5.2</v>
      </c>
      <c r="AQ593" s="25">
        <v>0</v>
      </c>
      <c r="AR593" s="27">
        <v>1.1556</v>
      </c>
      <c r="AS593" s="25">
        <v>1657.12</v>
      </c>
      <c r="AT593" s="25">
        <v>2157.92</v>
      </c>
      <c r="AU593" s="25">
        <v>6753.17</v>
      </c>
      <c r="AV593" s="25">
        <v>1155.24</v>
      </c>
      <c r="AW593" s="25">
        <v>708.93</v>
      </c>
      <c r="AX593" s="25">
        <v>12432.38</v>
      </c>
      <c r="AY593" s="25">
        <v>4024.1</v>
      </c>
      <c r="AZ593" s="30">
        <v>0.33560000000000001</v>
      </c>
      <c r="BA593" s="25">
        <v>7162.58</v>
      </c>
      <c r="BB593" s="30">
        <v>0.59740000000000004</v>
      </c>
      <c r="BC593" s="25">
        <v>803.12</v>
      </c>
      <c r="BD593" s="30">
        <v>6.7000000000000004E-2</v>
      </c>
      <c r="BE593" s="25">
        <v>11989.8</v>
      </c>
      <c r="BF593" s="25">
        <v>956.96</v>
      </c>
      <c r="BG593" s="30">
        <v>0.22720000000000001</v>
      </c>
      <c r="BH593" s="30">
        <v>0.53700000000000003</v>
      </c>
      <c r="BI593" s="30">
        <v>0.20069999999999999</v>
      </c>
      <c r="BJ593" s="30">
        <v>0.21360000000000001</v>
      </c>
      <c r="BK593" s="30">
        <v>3.5700000000000003E-2</v>
      </c>
      <c r="BL593" s="30">
        <v>1.2999999999999999E-2</v>
      </c>
    </row>
    <row r="594" spans="1:64" ht="15" x14ac:dyDescent="0.25">
      <c r="A594" s="28" t="s">
        <v>857</v>
      </c>
      <c r="B594" s="28">
        <v>45096</v>
      </c>
      <c r="C594" s="28">
        <v>85</v>
      </c>
      <c r="D594" s="29">
        <v>22.44</v>
      </c>
      <c r="E594" s="29">
        <v>1906.99</v>
      </c>
      <c r="F594" s="29">
        <v>1767</v>
      </c>
      <c r="G594" s="30">
        <v>3.8E-3</v>
      </c>
      <c r="H594" s="30">
        <v>0</v>
      </c>
      <c r="I594" s="30">
        <v>7.4999999999999997E-3</v>
      </c>
      <c r="J594" s="30">
        <v>4.4999999999999997E-3</v>
      </c>
      <c r="K594" s="30">
        <v>0.22409999999999999</v>
      </c>
      <c r="L594" s="30">
        <v>0.73280000000000001</v>
      </c>
      <c r="M594" s="30">
        <v>2.7300000000000001E-2</v>
      </c>
      <c r="N594" s="30">
        <v>0.57220000000000004</v>
      </c>
      <c r="O594" s="30">
        <v>4.19E-2</v>
      </c>
      <c r="P594" s="30">
        <v>0.1368</v>
      </c>
      <c r="Q594" s="29">
        <v>87.41</v>
      </c>
      <c r="R594" s="25">
        <v>53399.01</v>
      </c>
      <c r="S594" s="30">
        <v>0.12139999999999999</v>
      </c>
      <c r="T594" s="30">
        <v>0.12859999999999999</v>
      </c>
      <c r="U594" s="30">
        <v>0.75</v>
      </c>
      <c r="V594" s="26">
        <v>17.96</v>
      </c>
      <c r="W594" s="29">
        <v>10.75</v>
      </c>
      <c r="X594" s="25">
        <v>73418.789999999994</v>
      </c>
      <c r="Y594" s="26">
        <v>172.02</v>
      </c>
      <c r="Z594" s="25">
        <v>102765.95</v>
      </c>
      <c r="AA594" s="30">
        <v>0.79569999999999996</v>
      </c>
      <c r="AB594" s="30">
        <v>0.17280000000000001</v>
      </c>
      <c r="AC594" s="30">
        <v>3.0099999999999998E-2</v>
      </c>
      <c r="AD594" s="30">
        <v>1.4E-3</v>
      </c>
      <c r="AE594" s="30">
        <v>0.21920000000000001</v>
      </c>
      <c r="AF594" s="25">
        <v>102.77</v>
      </c>
      <c r="AG594" s="25">
        <v>3003.09</v>
      </c>
      <c r="AH594" s="25">
        <v>360.54</v>
      </c>
      <c r="AI594" s="25">
        <v>105917.37</v>
      </c>
      <c r="AJ594" s="28">
        <v>215</v>
      </c>
      <c r="AK594" s="33">
        <v>26352</v>
      </c>
      <c r="AL594" s="33">
        <v>36747</v>
      </c>
      <c r="AM594" s="26">
        <v>50</v>
      </c>
      <c r="AN594" s="26">
        <v>27.44</v>
      </c>
      <c r="AO594" s="26">
        <v>33.630000000000003</v>
      </c>
      <c r="AP594" s="26">
        <v>4.5999999999999996</v>
      </c>
      <c r="AQ594" s="25">
        <v>0</v>
      </c>
      <c r="AR594" s="27">
        <v>1.1007</v>
      </c>
      <c r="AS594" s="25">
        <v>1478.18</v>
      </c>
      <c r="AT594" s="25">
        <v>1712.27</v>
      </c>
      <c r="AU594" s="25">
        <v>5691.22</v>
      </c>
      <c r="AV594" s="25">
        <v>702.05</v>
      </c>
      <c r="AW594" s="25">
        <v>272.91000000000003</v>
      </c>
      <c r="AX594" s="25">
        <v>9856.64</v>
      </c>
      <c r="AY594" s="25">
        <v>5936.88</v>
      </c>
      <c r="AZ594" s="30">
        <v>0.57389999999999997</v>
      </c>
      <c r="BA594" s="25">
        <v>2931.73</v>
      </c>
      <c r="BB594" s="30">
        <v>0.28339999999999999</v>
      </c>
      <c r="BC594" s="25">
        <v>1476.59</v>
      </c>
      <c r="BD594" s="30">
        <v>0.14269999999999999</v>
      </c>
      <c r="BE594" s="25">
        <v>10345.200000000001</v>
      </c>
      <c r="BF594" s="25">
        <v>4300.38</v>
      </c>
      <c r="BG594" s="30">
        <v>1.8193999999999999</v>
      </c>
      <c r="BH594" s="30">
        <v>0.56430000000000002</v>
      </c>
      <c r="BI594" s="30">
        <v>0.22189999999999999</v>
      </c>
      <c r="BJ594" s="30">
        <v>0.16750000000000001</v>
      </c>
      <c r="BK594" s="30">
        <v>2.8299999999999999E-2</v>
      </c>
      <c r="BL594" s="30">
        <v>1.7999999999999999E-2</v>
      </c>
    </row>
    <row r="595" spans="1:64" ht="15" x14ac:dyDescent="0.25">
      <c r="A595" s="28" t="s">
        <v>858</v>
      </c>
      <c r="B595" s="28">
        <v>46367</v>
      </c>
      <c r="C595" s="28">
        <v>42</v>
      </c>
      <c r="D595" s="29">
        <v>25.28</v>
      </c>
      <c r="E595" s="29">
        <v>1061.75</v>
      </c>
      <c r="F595" s="29">
        <v>1043</v>
      </c>
      <c r="G595" s="30">
        <v>2.8999999999999998E-3</v>
      </c>
      <c r="H595" s="30">
        <v>0</v>
      </c>
      <c r="I595" s="30">
        <v>4.7999999999999996E-3</v>
      </c>
      <c r="J595" s="30">
        <v>2.0999999999999999E-3</v>
      </c>
      <c r="K595" s="30">
        <v>1.7500000000000002E-2</v>
      </c>
      <c r="L595" s="30">
        <v>0.96479999999999999</v>
      </c>
      <c r="M595" s="30">
        <v>7.9000000000000008E-3</v>
      </c>
      <c r="N595" s="30">
        <v>0.4017</v>
      </c>
      <c r="O595" s="30">
        <v>0</v>
      </c>
      <c r="P595" s="30">
        <v>0.13089999999999999</v>
      </c>
      <c r="Q595" s="29">
        <v>43</v>
      </c>
      <c r="R595" s="25">
        <v>55336.57</v>
      </c>
      <c r="S595" s="30">
        <v>0.1111</v>
      </c>
      <c r="T595" s="30">
        <v>0.33329999999999999</v>
      </c>
      <c r="U595" s="30">
        <v>0.55559999999999998</v>
      </c>
      <c r="V595" s="26">
        <v>18.95</v>
      </c>
      <c r="W595" s="29">
        <v>9</v>
      </c>
      <c r="X595" s="25">
        <v>59389.56</v>
      </c>
      <c r="Y595" s="26">
        <v>113.11</v>
      </c>
      <c r="Z595" s="25">
        <v>121701.43</v>
      </c>
      <c r="AA595" s="30">
        <v>0.80730000000000002</v>
      </c>
      <c r="AB595" s="30">
        <v>0.1545</v>
      </c>
      <c r="AC595" s="30">
        <v>3.6999999999999998E-2</v>
      </c>
      <c r="AD595" s="30">
        <v>1.1999999999999999E-3</v>
      </c>
      <c r="AE595" s="30">
        <v>0.19339999999999999</v>
      </c>
      <c r="AF595" s="25">
        <v>121.7</v>
      </c>
      <c r="AG595" s="25">
        <v>3945.88</v>
      </c>
      <c r="AH595" s="25">
        <v>451.1</v>
      </c>
      <c r="AI595" s="25">
        <v>121823.36</v>
      </c>
      <c r="AJ595" s="28">
        <v>298</v>
      </c>
      <c r="AK595" s="33">
        <v>31644</v>
      </c>
      <c r="AL595" s="33">
        <v>45966</v>
      </c>
      <c r="AM595" s="26">
        <v>51.02</v>
      </c>
      <c r="AN595" s="26">
        <v>30.97</v>
      </c>
      <c r="AO595" s="26">
        <v>35.42</v>
      </c>
      <c r="AP595" s="26">
        <v>3.9</v>
      </c>
      <c r="AQ595" s="25">
        <v>0</v>
      </c>
      <c r="AR595" s="27">
        <v>1.0763</v>
      </c>
      <c r="AS595" s="25">
        <v>971.7</v>
      </c>
      <c r="AT595" s="25">
        <v>1698.22</v>
      </c>
      <c r="AU595" s="25">
        <v>4469.9399999999996</v>
      </c>
      <c r="AV595" s="25">
        <v>521.39</v>
      </c>
      <c r="AW595" s="25">
        <v>89.31</v>
      </c>
      <c r="AX595" s="25">
        <v>7750.56</v>
      </c>
      <c r="AY595" s="25">
        <v>3955.38</v>
      </c>
      <c r="AZ595" s="30">
        <v>0.45960000000000001</v>
      </c>
      <c r="BA595" s="25">
        <v>3890.27</v>
      </c>
      <c r="BB595" s="30">
        <v>0.4521</v>
      </c>
      <c r="BC595" s="25">
        <v>760</v>
      </c>
      <c r="BD595" s="30">
        <v>8.8300000000000003E-2</v>
      </c>
      <c r="BE595" s="25">
        <v>8605.65</v>
      </c>
      <c r="BF595" s="25">
        <v>3569.78</v>
      </c>
      <c r="BG595" s="30">
        <v>1.139</v>
      </c>
      <c r="BH595" s="30">
        <v>0.50329999999999997</v>
      </c>
      <c r="BI595" s="30">
        <v>0.1928</v>
      </c>
      <c r="BJ595" s="30">
        <v>0.25650000000000001</v>
      </c>
      <c r="BK595" s="30">
        <v>3.3000000000000002E-2</v>
      </c>
      <c r="BL595" s="30">
        <v>1.44E-2</v>
      </c>
    </row>
    <row r="596" spans="1:64" ht="15" x14ac:dyDescent="0.25">
      <c r="A596" s="28" t="s">
        <v>859</v>
      </c>
      <c r="B596" s="28">
        <v>45104</v>
      </c>
      <c r="C596" s="28">
        <v>31</v>
      </c>
      <c r="D596" s="29">
        <v>273.92</v>
      </c>
      <c r="E596" s="29">
        <v>8491.66</v>
      </c>
      <c r="F596" s="29">
        <v>8386</v>
      </c>
      <c r="G596" s="30">
        <v>1.7100000000000001E-2</v>
      </c>
      <c r="H596" s="30">
        <v>4.0000000000000002E-4</v>
      </c>
      <c r="I596" s="30">
        <v>5.62E-2</v>
      </c>
      <c r="J596" s="30">
        <v>2E-3</v>
      </c>
      <c r="K596" s="30">
        <v>2.3999999999999998E-3</v>
      </c>
      <c r="L596" s="30">
        <v>0.89480000000000004</v>
      </c>
      <c r="M596" s="30">
        <v>2.7099999999999999E-2</v>
      </c>
      <c r="N596" s="30">
        <v>0.33310000000000001</v>
      </c>
      <c r="O596" s="30">
        <v>2.12E-2</v>
      </c>
      <c r="P596" s="30">
        <v>0.1258</v>
      </c>
      <c r="Q596" s="29">
        <v>370.06</v>
      </c>
      <c r="R596" s="25">
        <v>62505.98</v>
      </c>
      <c r="S596" s="30">
        <v>0.51190000000000002</v>
      </c>
      <c r="T596" s="30">
        <v>0.2203</v>
      </c>
      <c r="U596" s="30">
        <v>0.26779999999999998</v>
      </c>
      <c r="V596" s="26">
        <v>19.59</v>
      </c>
      <c r="W596" s="29">
        <v>30</v>
      </c>
      <c r="X596" s="25">
        <v>92715.34</v>
      </c>
      <c r="Y596" s="26">
        <v>283.06</v>
      </c>
      <c r="Z596" s="25">
        <v>206733.86</v>
      </c>
      <c r="AA596" s="30">
        <v>0.66830000000000001</v>
      </c>
      <c r="AB596" s="30">
        <v>0.27779999999999999</v>
      </c>
      <c r="AC596" s="30">
        <v>5.2999999999999999E-2</v>
      </c>
      <c r="AD596" s="30">
        <v>8.9999999999999998E-4</v>
      </c>
      <c r="AE596" s="30">
        <v>0.33169999999999999</v>
      </c>
      <c r="AF596" s="25">
        <v>206.73</v>
      </c>
      <c r="AG596" s="25">
        <v>7454.13</v>
      </c>
      <c r="AH596" s="25">
        <v>797.91</v>
      </c>
      <c r="AI596" s="25">
        <v>218763.61</v>
      </c>
      <c r="AJ596" s="28">
        <v>541</v>
      </c>
      <c r="AK596" s="33">
        <v>31375</v>
      </c>
      <c r="AL596" s="33">
        <v>44645</v>
      </c>
      <c r="AM596" s="26">
        <v>51.25</v>
      </c>
      <c r="AN596" s="26">
        <v>35.68</v>
      </c>
      <c r="AO596" s="26">
        <v>34</v>
      </c>
      <c r="AP596" s="26">
        <v>4.8</v>
      </c>
      <c r="AQ596" s="25">
        <v>0</v>
      </c>
      <c r="AR596" s="27">
        <v>1.1215999999999999</v>
      </c>
      <c r="AS596" s="25">
        <v>1068.8800000000001</v>
      </c>
      <c r="AT596" s="25">
        <v>2209.56</v>
      </c>
      <c r="AU596" s="25">
        <v>6291.84</v>
      </c>
      <c r="AV596" s="25">
        <v>1185.26</v>
      </c>
      <c r="AW596" s="25">
        <v>331.96</v>
      </c>
      <c r="AX596" s="25">
        <v>11087.51</v>
      </c>
      <c r="AY596" s="25">
        <v>3132.71</v>
      </c>
      <c r="AZ596" s="30">
        <v>0.28860000000000002</v>
      </c>
      <c r="BA596" s="25">
        <v>6914.71</v>
      </c>
      <c r="BB596" s="30">
        <v>0.6371</v>
      </c>
      <c r="BC596" s="25">
        <v>806.18</v>
      </c>
      <c r="BD596" s="30">
        <v>7.4300000000000005E-2</v>
      </c>
      <c r="BE596" s="25">
        <v>10853.6</v>
      </c>
      <c r="BF596" s="25">
        <v>1363.02</v>
      </c>
      <c r="BG596" s="30">
        <v>0.28689999999999999</v>
      </c>
      <c r="BH596" s="30">
        <v>0.60419999999999996</v>
      </c>
      <c r="BI596" s="30">
        <v>0.24099999999999999</v>
      </c>
      <c r="BJ596" s="30">
        <v>0.124</v>
      </c>
      <c r="BK596" s="30">
        <v>1.7000000000000001E-2</v>
      </c>
      <c r="BL596" s="30">
        <v>1.38E-2</v>
      </c>
    </row>
    <row r="597" spans="1:64" ht="15" x14ac:dyDescent="0.25">
      <c r="A597" s="28" t="s">
        <v>860</v>
      </c>
      <c r="B597" s="28">
        <v>45112</v>
      </c>
      <c r="C597" s="28">
        <v>161</v>
      </c>
      <c r="D597" s="29">
        <v>21.1</v>
      </c>
      <c r="E597" s="29">
        <v>3397.76</v>
      </c>
      <c r="F597" s="29">
        <v>3272</v>
      </c>
      <c r="G597" s="30">
        <v>6.7999999999999996E-3</v>
      </c>
      <c r="H597" s="30">
        <v>5.9999999999999995E-4</v>
      </c>
      <c r="I597" s="30">
        <v>3.9300000000000002E-2</v>
      </c>
      <c r="J597" s="30">
        <v>1.9E-3</v>
      </c>
      <c r="K597" s="30">
        <v>3.8199999999999998E-2</v>
      </c>
      <c r="L597" s="30">
        <v>0.8488</v>
      </c>
      <c r="M597" s="30">
        <v>6.4399999999999999E-2</v>
      </c>
      <c r="N597" s="30">
        <v>0.51529999999999998</v>
      </c>
      <c r="O597" s="30">
        <v>7.6E-3</v>
      </c>
      <c r="P597" s="30">
        <v>0.10829999999999999</v>
      </c>
      <c r="Q597" s="29">
        <v>138.43</v>
      </c>
      <c r="R597" s="25">
        <v>56416.28</v>
      </c>
      <c r="S597" s="30">
        <v>0.19370000000000001</v>
      </c>
      <c r="T597" s="30">
        <v>0.2094</v>
      </c>
      <c r="U597" s="30">
        <v>0.59689999999999999</v>
      </c>
      <c r="V597" s="26">
        <v>19.63</v>
      </c>
      <c r="W597" s="29">
        <v>17</v>
      </c>
      <c r="X597" s="25">
        <v>85657.29</v>
      </c>
      <c r="Y597" s="26">
        <v>195.2</v>
      </c>
      <c r="Z597" s="25">
        <v>137066.53</v>
      </c>
      <c r="AA597" s="30">
        <v>0.61270000000000002</v>
      </c>
      <c r="AB597" s="30">
        <v>0.30969999999999998</v>
      </c>
      <c r="AC597" s="30">
        <v>7.6399999999999996E-2</v>
      </c>
      <c r="AD597" s="30">
        <v>1.2999999999999999E-3</v>
      </c>
      <c r="AE597" s="30">
        <v>0.38750000000000001</v>
      </c>
      <c r="AF597" s="25">
        <v>137.07</v>
      </c>
      <c r="AG597" s="25">
        <v>3224.65</v>
      </c>
      <c r="AH597" s="25">
        <v>304.44</v>
      </c>
      <c r="AI597" s="25">
        <v>152625.85</v>
      </c>
      <c r="AJ597" s="28">
        <v>422</v>
      </c>
      <c r="AK597" s="33">
        <v>29985</v>
      </c>
      <c r="AL597" s="33">
        <v>47515</v>
      </c>
      <c r="AM597" s="26">
        <v>27.3</v>
      </c>
      <c r="AN597" s="26">
        <v>23.22</v>
      </c>
      <c r="AO597" s="26">
        <v>23.2</v>
      </c>
      <c r="AP597" s="26">
        <v>4.2</v>
      </c>
      <c r="AQ597" s="25">
        <v>997.53</v>
      </c>
      <c r="AR597" s="27">
        <v>1.0851999999999999</v>
      </c>
      <c r="AS597" s="25">
        <v>850.31</v>
      </c>
      <c r="AT597" s="25">
        <v>1508.03</v>
      </c>
      <c r="AU597" s="25">
        <v>4516.96</v>
      </c>
      <c r="AV597" s="25">
        <v>780.24</v>
      </c>
      <c r="AW597" s="25">
        <v>400.22</v>
      </c>
      <c r="AX597" s="25">
        <v>8055.77</v>
      </c>
      <c r="AY597" s="25">
        <v>3078.23</v>
      </c>
      <c r="AZ597" s="30">
        <v>0.38869999999999999</v>
      </c>
      <c r="BA597" s="25">
        <v>4082.76</v>
      </c>
      <c r="BB597" s="30">
        <v>0.51559999999999995</v>
      </c>
      <c r="BC597" s="25">
        <v>758.2</v>
      </c>
      <c r="BD597" s="30">
        <v>9.5699999999999993E-2</v>
      </c>
      <c r="BE597" s="25">
        <v>7919.19</v>
      </c>
      <c r="BF597" s="25">
        <v>2160.52</v>
      </c>
      <c r="BG597" s="30">
        <v>0.64149999999999996</v>
      </c>
      <c r="BH597" s="30">
        <v>0.58340000000000003</v>
      </c>
      <c r="BI597" s="30">
        <v>0.2099</v>
      </c>
      <c r="BJ597" s="30">
        <v>0.16159999999999999</v>
      </c>
      <c r="BK597" s="30">
        <v>2.81E-2</v>
      </c>
      <c r="BL597" s="30">
        <v>1.7000000000000001E-2</v>
      </c>
    </row>
    <row r="598" spans="1:64" ht="15" x14ac:dyDescent="0.25">
      <c r="A598" s="28" t="s">
        <v>861</v>
      </c>
      <c r="B598" s="28">
        <v>45666</v>
      </c>
      <c r="C598" s="28">
        <v>15</v>
      </c>
      <c r="D598" s="29">
        <v>48.39</v>
      </c>
      <c r="E598" s="29">
        <v>725.88</v>
      </c>
      <c r="F598" s="29">
        <v>655</v>
      </c>
      <c r="G598" s="30">
        <v>0</v>
      </c>
      <c r="H598" s="30">
        <v>0</v>
      </c>
      <c r="I598" s="30">
        <v>2.3400000000000001E-2</v>
      </c>
      <c r="J598" s="30">
        <v>2.9999999999999997E-4</v>
      </c>
      <c r="K598" s="30">
        <v>4.4999999999999997E-3</v>
      </c>
      <c r="L598" s="30">
        <v>0.94140000000000001</v>
      </c>
      <c r="M598" s="30">
        <v>3.04E-2</v>
      </c>
      <c r="N598" s="30">
        <v>0.73280000000000001</v>
      </c>
      <c r="O598" s="30">
        <v>0</v>
      </c>
      <c r="P598" s="30">
        <v>0.219</v>
      </c>
      <c r="Q598" s="29">
        <v>35.04</v>
      </c>
      <c r="R598" s="25">
        <v>55482.76</v>
      </c>
      <c r="S598" s="30">
        <v>0.1714</v>
      </c>
      <c r="T598" s="30">
        <v>0.1429</v>
      </c>
      <c r="U598" s="30">
        <v>0.68569999999999998</v>
      </c>
      <c r="V598" s="26">
        <v>15.24</v>
      </c>
      <c r="W598" s="29">
        <v>7.11</v>
      </c>
      <c r="X598" s="25">
        <v>57643.74</v>
      </c>
      <c r="Y598" s="26">
        <v>97.77</v>
      </c>
      <c r="Z598" s="25">
        <v>68118.66</v>
      </c>
      <c r="AA598" s="30">
        <v>0.82669999999999999</v>
      </c>
      <c r="AB598" s="30">
        <v>0.14369999999999999</v>
      </c>
      <c r="AC598" s="30">
        <v>2.7300000000000001E-2</v>
      </c>
      <c r="AD598" s="30">
        <v>2.3999999999999998E-3</v>
      </c>
      <c r="AE598" s="30">
        <v>0.17430000000000001</v>
      </c>
      <c r="AF598" s="25">
        <v>68.12</v>
      </c>
      <c r="AG598" s="25">
        <v>2338.2800000000002</v>
      </c>
      <c r="AH598" s="25">
        <v>301.06</v>
      </c>
      <c r="AI598" s="25">
        <v>65593.36</v>
      </c>
      <c r="AJ598" s="28">
        <v>32</v>
      </c>
      <c r="AK598" s="33">
        <v>24720</v>
      </c>
      <c r="AL598" s="33">
        <v>33529</v>
      </c>
      <c r="AM598" s="26">
        <v>54.17</v>
      </c>
      <c r="AN598" s="26">
        <v>33.75</v>
      </c>
      <c r="AO598" s="26">
        <v>33.549999999999997</v>
      </c>
      <c r="AP598" s="26">
        <v>4.5</v>
      </c>
      <c r="AQ598" s="25">
        <v>0</v>
      </c>
      <c r="AR598" s="27">
        <v>1.2311000000000001</v>
      </c>
      <c r="AS598" s="25">
        <v>1468.62</v>
      </c>
      <c r="AT598" s="25">
        <v>2227.73</v>
      </c>
      <c r="AU598" s="25">
        <v>6917.41</v>
      </c>
      <c r="AV598" s="25">
        <v>1298.82</v>
      </c>
      <c r="AW598" s="25">
        <v>349.02</v>
      </c>
      <c r="AX598" s="25">
        <v>12261.6</v>
      </c>
      <c r="AY598" s="25">
        <v>9034.09</v>
      </c>
      <c r="AZ598" s="30">
        <v>0.6966</v>
      </c>
      <c r="BA598" s="25">
        <v>2484.4499999999998</v>
      </c>
      <c r="BB598" s="30">
        <v>0.19159999999999999</v>
      </c>
      <c r="BC598" s="25">
        <v>1451.01</v>
      </c>
      <c r="BD598" s="30">
        <v>0.1119</v>
      </c>
      <c r="BE598" s="25">
        <v>12969.55</v>
      </c>
      <c r="BF598" s="25">
        <v>7232.18</v>
      </c>
      <c r="BG598" s="30">
        <v>4.2622999999999998</v>
      </c>
      <c r="BH598" s="30">
        <v>0.53039999999999998</v>
      </c>
      <c r="BI598" s="30">
        <v>0.20200000000000001</v>
      </c>
      <c r="BJ598" s="30">
        <v>0.2366</v>
      </c>
      <c r="BK598" s="30">
        <v>1.9599999999999999E-2</v>
      </c>
      <c r="BL598" s="30">
        <v>1.14E-2</v>
      </c>
    </row>
    <row r="599" spans="1:64" ht="15" x14ac:dyDescent="0.25">
      <c r="A599" s="28" t="s">
        <v>862</v>
      </c>
      <c r="B599" s="28">
        <v>44081</v>
      </c>
      <c r="C599" s="28">
        <v>12</v>
      </c>
      <c r="D599" s="29">
        <v>311.52</v>
      </c>
      <c r="E599" s="29">
        <v>3738.25</v>
      </c>
      <c r="F599" s="29">
        <v>3267</v>
      </c>
      <c r="G599" s="30">
        <v>1.7500000000000002E-2</v>
      </c>
      <c r="H599" s="30">
        <v>0</v>
      </c>
      <c r="I599" s="30">
        <v>0.67879999999999996</v>
      </c>
      <c r="J599" s="30">
        <v>8.9999999999999998E-4</v>
      </c>
      <c r="K599" s="30">
        <v>6.59E-2</v>
      </c>
      <c r="L599" s="30">
        <v>0.151</v>
      </c>
      <c r="M599" s="30">
        <v>8.5900000000000004E-2</v>
      </c>
      <c r="N599" s="30">
        <v>0.57699999999999996</v>
      </c>
      <c r="O599" s="30">
        <v>6.83E-2</v>
      </c>
      <c r="P599" s="30">
        <v>0.155</v>
      </c>
      <c r="Q599" s="29">
        <v>158.55000000000001</v>
      </c>
      <c r="R599" s="25">
        <v>60761.760000000002</v>
      </c>
      <c r="S599" s="30">
        <v>0.16669999999999999</v>
      </c>
      <c r="T599" s="30">
        <v>0.21249999999999999</v>
      </c>
      <c r="U599" s="30">
        <v>0.62080000000000002</v>
      </c>
      <c r="V599" s="26">
        <v>18.440000000000001</v>
      </c>
      <c r="W599" s="29">
        <v>26</v>
      </c>
      <c r="X599" s="25">
        <v>94626.17</v>
      </c>
      <c r="Y599" s="26">
        <v>138.74</v>
      </c>
      <c r="Z599" s="25">
        <v>139549.26999999999</v>
      </c>
      <c r="AA599" s="30">
        <v>0.76319999999999999</v>
      </c>
      <c r="AB599" s="30">
        <v>0.21029999999999999</v>
      </c>
      <c r="AC599" s="30">
        <v>2.5100000000000001E-2</v>
      </c>
      <c r="AD599" s="30">
        <v>1.2999999999999999E-3</v>
      </c>
      <c r="AE599" s="30">
        <v>0.23680000000000001</v>
      </c>
      <c r="AF599" s="25">
        <v>139.55000000000001</v>
      </c>
      <c r="AG599" s="25">
        <v>6994.59</v>
      </c>
      <c r="AH599" s="25">
        <v>747.31</v>
      </c>
      <c r="AI599" s="25">
        <v>151479.20000000001</v>
      </c>
      <c r="AJ599" s="28">
        <v>417</v>
      </c>
      <c r="AK599" s="33">
        <v>32243</v>
      </c>
      <c r="AL599" s="33">
        <v>46078</v>
      </c>
      <c r="AM599" s="26">
        <v>86.73</v>
      </c>
      <c r="AN599" s="26">
        <v>46.54</v>
      </c>
      <c r="AO599" s="26">
        <v>58.53</v>
      </c>
      <c r="AP599" s="26">
        <v>4.6500000000000004</v>
      </c>
      <c r="AQ599" s="25">
        <v>0</v>
      </c>
      <c r="AR599" s="27">
        <v>1.2843</v>
      </c>
      <c r="AS599" s="25">
        <v>1732.09</v>
      </c>
      <c r="AT599" s="25">
        <v>2262.39</v>
      </c>
      <c r="AU599" s="25">
        <v>7196.27</v>
      </c>
      <c r="AV599" s="25">
        <v>1157.33</v>
      </c>
      <c r="AW599" s="25">
        <v>940.66</v>
      </c>
      <c r="AX599" s="25">
        <v>13288.73</v>
      </c>
      <c r="AY599" s="25">
        <v>4965.1400000000003</v>
      </c>
      <c r="AZ599" s="30">
        <v>0.37669999999999998</v>
      </c>
      <c r="BA599" s="25">
        <v>7088.26</v>
      </c>
      <c r="BB599" s="30">
        <v>0.53779999999999994</v>
      </c>
      <c r="BC599" s="25">
        <v>1126.54</v>
      </c>
      <c r="BD599" s="30">
        <v>8.5500000000000007E-2</v>
      </c>
      <c r="BE599" s="25">
        <v>13179.94</v>
      </c>
      <c r="BF599" s="25">
        <v>3199.59</v>
      </c>
      <c r="BG599" s="30">
        <v>0.75090000000000001</v>
      </c>
      <c r="BH599" s="30">
        <v>0.60840000000000005</v>
      </c>
      <c r="BI599" s="30">
        <v>0.21279999999999999</v>
      </c>
      <c r="BJ599" s="30">
        <v>0.14000000000000001</v>
      </c>
      <c r="BK599" s="30">
        <v>2.47E-2</v>
      </c>
      <c r="BL599" s="30">
        <v>1.41E-2</v>
      </c>
    </row>
    <row r="600" spans="1:64" ht="15" x14ac:dyDescent="0.25">
      <c r="A600" s="28" t="s">
        <v>863</v>
      </c>
      <c r="B600" s="28">
        <v>50518</v>
      </c>
      <c r="C600" s="28">
        <v>74</v>
      </c>
      <c r="D600" s="29">
        <v>8.6199999999999992</v>
      </c>
      <c r="E600" s="29">
        <v>637.6</v>
      </c>
      <c r="F600" s="29">
        <v>647</v>
      </c>
      <c r="G600" s="30">
        <v>4.4000000000000003E-3</v>
      </c>
      <c r="H600" s="30">
        <v>1.5E-3</v>
      </c>
      <c r="I600" s="30">
        <v>4.4000000000000003E-3</v>
      </c>
      <c r="J600" s="30">
        <v>3.7000000000000002E-3</v>
      </c>
      <c r="K600" s="30">
        <v>4.5999999999999999E-3</v>
      </c>
      <c r="L600" s="30">
        <v>0.97829999999999995</v>
      </c>
      <c r="M600" s="30">
        <v>3.0999999999999999E-3</v>
      </c>
      <c r="N600" s="30">
        <v>0.33379999999999999</v>
      </c>
      <c r="O600" s="30">
        <v>0</v>
      </c>
      <c r="P600" s="30">
        <v>0.12989999999999999</v>
      </c>
      <c r="Q600" s="29">
        <v>32.4</v>
      </c>
      <c r="R600" s="25">
        <v>47157.760000000002</v>
      </c>
      <c r="S600" s="30">
        <v>0.13730000000000001</v>
      </c>
      <c r="T600" s="30">
        <v>0.31369999999999998</v>
      </c>
      <c r="U600" s="30">
        <v>0.54900000000000004</v>
      </c>
      <c r="V600" s="26">
        <v>15.49</v>
      </c>
      <c r="W600" s="29">
        <v>4.58</v>
      </c>
      <c r="X600" s="25">
        <v>59314.49</v>
      </c>
      <c r="Y600" s="26">
        <v>129.26</v>
      </c>
      <c r="Z600" s="25">
        <v>213651.52</v>
      </c>
      <c r="AA600" s="30">
        <v>0.2928</v>
      </c>
      <c r="AB600" s="30">
        <v>0.13120000000000001</v>
      </c>
      <c r="AC600" s="30">
        <v>0.5756</v>
      </c>
      <c r="AD600" s="30">
        <v>4.0000000000000002E-4</v>
      </c>
      <c r="AE600" s="30">
        <v>0.70779999999999998</v>
      </c>
      <c r="AF600" s="25">
        <v>213.65</v>
      </c>
      <c r="AG600" s="25">
        <v>7489.1</v>
      </c>
      <c r="AH600" s="25">
        <v>246.31</v>
      </c>
      <c r="AI600" s="25">
        <v>224915.20000000001</v>
      </c>
      <c r="AJ600" s="28">
        <v>553</v>
      </c>
      <c r="AK600" s="33">
        <v>29211</v>
      </c>
      <c r="AL600" s="33">
        <v>40933</v>
      </c>
      <c r="AM600" s="26">
        <v>39.450000000000003</v>
      </c>
      <c r="AN600" s="26">
        <v>27.55</v>
      </c>
      <c r="AO600" s="26">
        <v>32.49</v>
      </c>
      <c r="AP600" s="26">
        <v>4.2</v>
      </c>
      <c r="AQ600" s="25">
        <v>0</v>
      </c>
      <c r="AR600" s="27">
        <v>0.74160000000000004</v>
      </c>
      <c r="AS600" s="25">
        <v>1711.52</v>
      </c>
      <c r="AT600" s="25">
        <v>2055.46</v>
      </c>
      <c r="AU600" s="25">
        <v>5374.39</v>
      </c>
      <c r="AV600" s="25">
        <v>1404.75</v>
      </c>
      <c r="AW600" s="25">
        <v>405.61</v>
      </c>
      <c r="AX600" s="25">
        <v>10951.74</v>
      </c>
      <c r="AY600" s="25">
        <v>3743.87</v>
      </c>
      <c r="AZ600" s="30">
        <v>0.30420000000000003</v>
      </c>
      <c r="BA600" s="25">
        <v>7488.99</v>
      </c>
      <c r="BB600" s="30">
        <v>0.60850000000000004</v>
      </c>
      <c r="BC600" s="25">
        <v>1075.18</v>
      </c>
      <c r="BD600" s="30">
        <v>8.7400000000000005E-2</v>
      </c>
      <c r="BE600" s="25">
        <v>12308.03</v>
      </c>
      <c r="BF600" s="25">
        <v>2551.14</v>
      </c>
      <c r="BG600" s="30">
        <v>0.98219999999999996</v>
      </c>
      <c r="BH600" s="30">
        <v>0.50780000000000003</v>
      </c>
      <c r="BI600" s="30">
        <v>0.23330000000000001</v>
      </c>
      <c r="BJ600" s="30">
        <v>0.1027</v>
      </c>
      <c r="BK600" s="30">
        <v>3.73E-2</v>
      </c>
      <c r="BL600" s="30">
        <v>0.11890000000000001</v>
      </c>
    </row>
    <row r="601" spans="1:64" ht="15" x14ac:dyDescent="0.25">
      <c r="A601" s="28" t="s">
        <v>864</v>
      </c>
      <c r="B601" s="28">
        <v>49577</v>
      </c>
      <c r="C601" s="28">
        <v>70</v>
      </c>
      <c r="D601" s="29">
        <v>16.559999999999999</v>
      </c>
      <c r="E601" s="29">
        <v>1159.1300000000001</v>
      </c>
      <c r="F601" s="29">
        <v>1088</v>
      </c>
      <c r="G601" s="30">
        <v>2.7000000000000001E-3</v>
      </c>
      <c r="H601" s="30">
        <v>0</v>
      </c>
      <c r="I601" s="30">
        <v>4.0000000000000002E-4</v>
      </c>
      <c r="J601" s="30">
        <v>0</v>
      </c>
      <c r="K601" s="30">
        <v>6.1899999999999997E-2</v>
      </c>
      <c r="L601" s="30">
        <v>0.90939999999999999</v>
      </c>
      <c r="M601" s="30">
        <v>2.5600000000000001E-2</v>
      </c>
      <c r="N601" s="30">
        <v>0.23899999999999999</v>
      </c>
      <c r="O601" s="30">
        <v>0</v>
      </c>
      <c r="P601" s="30">
        <v>0.12180000000000001</v>
      </c>
      <c r="Q601" s="29">
        <v>55.07</v>
      </c>
      <c r="R601" s="25">
        <v>51972.56</v>
      </c>
      <c r="S601" s="30">
        <v>0.31580000000000003</v>
      </c>
      <c r="T601" s="30">
        <v>0.13159999999999999</v>
      </c>
      <c r="U601" s="30">
        <v>0.55259999999999998</v>
      </c>
      <c r="V601" s="26">
        <v>16.600000000000001</v>
      </c>
      <c r="W601" s="29">
        <v>12</v>
      </c>
      <c r="X601" s="25">
        <v>49589.17</v>
      </c>
      <c r="Y601" s="26">
        <v>92.01</v>
      </c>
      <c r="Z601" s="25">
        <v>130822.39</v>
      </c>
      <c r="AA601" s="30">
        <v>0.8669</v>
      </c>
      <c r="AB601" s="30">
        <v>0.1004</v>
      </c>
      <c r="AC601" s="30">
        <v>3.15E-2</v>
      </c>
      <c r="AD601" s="30">
        <v>1.1999999999999999E-3</v>
      </c>
      <c r="AE601" s="30">
        <v>0.13389999999999999</v>
      </c>
      <c r="AF601" s="25">
        <v>130.82</v>
      </c>
      <c r="AG601" s="25">
        <v>3821.09</v>
      </c>
      <c r="AH601" s="25">
        <v>489.17</v>
      </c>
      <c r="AI601" s="25">
        <v>145927.03</v>
      </c>
      <c r="AJ601" s="28">
        <v>403</v>
      </c>
      <c r="AK601" s="33">
        <v>37226</v>
      </c>
      <c r="AL601" s="33">
        <v>49560</v>
      </c>
      <c r="AM601" s="26">
        <v>48.45</v>
      </c>
      <c r="AN601" s="26">
        <v>27.68</v>
      </c>
      <c r="AO601" s="26">
        <v>36.15</v>
      </c>
      <c r="AP601" s="26">
        <v>4</v>
      </c>
      <c r="AQ601" s="25">
        <v>0</v>
      </c>
      <c r="AR601" s="27">
        <v>0.81079999999999997</v>
      </c>
      <c r="AS601" s="25">
        <v>1195.28</v>
      </c>
      <c r="AT601" s="25">
        <v>2204.31</v>
      </c>
      <c r="AU601" s="25">
        <v>5080.2700000000004</v>
      </c>
      <c r="AV601" s="25">
        <v>842.33</v>
      </c>
      <c r="AW601" s="25">
        <v>68.48</v>
      </c>
      <c r="AX601" s="25">
        <v>9390.68</v>
      </c>
      <c r="AY601" s="25">
        <v>4182.32</v>
      </c>
      <c r="AZ601" s="30">
        <v>0.49409999999999998</v>
      </c>
      <c r="BA601" s="25">
        <v>3731.38</v>
      </c>
      <c r="BB601" s="30">
        <v>0.44080000000000003</v>
      </c>
      <c r="BC601" s="25">
        <v>550.86</v>
      </c>
      <c r="BD601" s="30">
        <v>6.5100000000000005E-2</v>
      </c>
      <c r="BE601" s="25">
        <v>8464.56</v>
      </c>
      <c r="BF601" s="25">
        <v>2737.8</v>
      </c>
      <c r="BG601" s="30">
        <v>0.73340000000000005</v>
      </c>
      <c r="BH601" s="30">
        <v>0.63190000000000002</v>
      </c>
      <c r="BI601" s="30">
        <v>0.19900000000000001</v>
      </c>
      <c r="BJ601" s="30">
        <v>0.12470000000000001</v>
      </c>
      <c r="BK601" s="30">
        <v>2.35E-2</v>
      </c>
      <c r="BL601" s="30">
        <v>2.0799999999999999E-2</v>
      </c>
    </row>
    <row r="602" spans="1:64" ht="15" x14ac:dyDescent="0.25">
      <c r="A602" s="28" t="s">
        <v>865</v>
      </c>
      <c r="B602" s="28">
        <v>49973</v>
      </c>
      <c r="C602" s="28">
        <v>41</v>
      </c>
      <c r="D602" s="29">
        <v>48.79</v>
      </c>
      <c r="E602" s="29">
        <v>2000.22</v>
      </c>
      <c r="F602" s="29">
        <v>1985</v>
      </c>
      <c r="G602" s="30">
        <v>2.41E-2</v>
      </c>
      <c r="H602" s="30">
        <v>5.0000000000000001E-4</v>
      </c>
      <c r="I602" s="30">
        <v>0.18870000000000001</v>
      </c>
      <c r="J602" s="30">
        <v>1.5E-3</v>
      </c>
      <c r="K602" s="30">
        <v>2.1000000000000001E-2</v>
      </c>
      <c r="L602" s="30">
        <v>0.70209999999999995</v>
      </c>
      <c r="M602" s="30">
        <v>6.2100000000000002E-2</v>
      </c>
      <c r="N602" s="30">
        <v>0.36880000000000002</v>
      </c>
      <c r="O602" s="30">
        <v>1.9099999999999999E-2</v>
      </c>
      <c r="P602" s="30">
        <v>0.14749999999999999</v>
      </c>
      <c r="Q602" s="29">
        <v>87.05</v>
      </c>
      <c r="R602" s="25">
        <v>59011.13</v>
      </c>
      <c r="S602" s="30">
        <v>0.2331</v>
      </c>
      <c r="T602" s="30">
        <v>0.15040000000000001</v>
      </c>
      <c r="U602" s="30">
        <v>0.61650000000000005</v>
      </c>
      <c r="V602" s="26">
        <v>17.73</v>
      </c>
      <c r="W602" s="29">
        <v>28.65</v>
      </c>
      <c r="X602" s="25">
        <v>48924.92</v>
      </c>
      <c r="Y602" s="26">
        <v>69.819999999999993</v>
      </c>
      <c r="Z602" s="25">
        <v>242487.93</v>
      </c>
      <c r="AA602" s="30">
        <v>0.74209999999999998</v>
      </c>
      <c r="AB602" s="30">
        <v>0.24540000000000001</v>
      </c>
      <c r="AC602" s="30">
        <v>1.1299999999999999E-2</v>
      </c>
      <c r="AD602" s="30">
        <v>1.1000000000000001E-3</v>
      </c>
      <c r="AE602" s="30">
        <v>0.25790000000000002</v>
      </c>
      <c r="AF602" s="25">
        <v>242.49</v>
      </c>
      <c r="AG602" s="25">
        <v>8023</v>
      </c>
      <c r="AH602" s="25">
        <v>1029.27</v>
      </c>
      <c r="AI602" s="25">
        <v>262616.48</v>
      </c>
      <c r="AJ602" s="28">
        <v>590</v>
      </c>
      <c r="AK602" s="33">
        <v>32630</v>
      </c>
      <c r="AL602" s="33">
        <v>63129</v>
      </c>
      <c r="AM602" s="26">
        <v>49.31</v>
      </c>
      <c r="AN602" s="26">
        <v>33.03</v>
      </c>
      <c r="AO602" s="26">
        <v>32.42</v>
      </c>
      <c r="AP602" s="26">
        <v>4.68</v>
      </c>
      <c r="AQ602" s="25">
        <v>0</v>
      </c>
      <c r="AR602" s="27">
        <v>0.86609999999999998</v>
      </c>
      <c r="AS602" s="25">
        <v>1505.83</v>
      </c>
      <c r="AT602" s="25">
        <v>2105.6799999999998</v>
      </c>
      <c r="AU602" s="25">
        <v>6694.32</v>
      </c>
      <c r="AV602" s="25">
        <v>1153</v>
      </c>
      <c r="AW602" s="25">
        <v>111.36</v>
      </c>
      <c r="AX602" s="25">
        <v>11570.18</v>
      </c>
      <c r="AY602" s="25">
        <v>2608.58</v>
      </c>
      <c r="AZ602" s="30">
        <v>0.23569999999999999</v>
      </c>
      <c r="BA602" s="25">
        <v>7714.02</v>
      </c>
      <c r="BB602" s="30">
        <v>0.69710000000000005</v>
      </c>
      <c r="BC602" s="25">
        <v>744.04</v>
      </c>
      <c r="BD602" s="30">
        <v>6.7199999999999996E-2</v>
      </c>
      <c r="BE602" s="25">
        <v>11066.64</v>
      </c>
      <c r="BF602" s="25">
        <v>431.94</v>
      </c>
      <c r="BG602" s="30">
        <v>4.9299999999999997E-2</v>
      </c>
      <c r="BH602" s="30">
        <v>0.57110000000000005</v>
      </c>
      <c r="BI602" s="30">
        <v>0.24829999999999999</v>
      </c>
      <c r="BJ602" s="30">
        <v>0.13789999999999999</v>
      </c>
      <c r="BK602" s="30">
        <v>2.63E-2</v>
      </c>
      <c r="BL602" s="30">
        <v>1.6400000000000001E-2</v>
      </c>
    </row>
    <row r="603" spans="1:64" ht="15" x14ac:dyDescent="0.25">
      <c r="A603" s="28" t="s">
        <v>866</v>
      </c>
      <c r="B603" s="28">
        <v>45120</v>
      </c>
      <c r="C603" s="28">
        <v>42</v>
      </c>
      <c r="D603" s="29">
        <v>93.8</v>
      </c>
      <c r="E603" s="29">
        <v>3939.74</v>
      </c>
      <c r="F603" s="29">
        <v>3748</v>
      </c>
      <c r="G603" s="30">
        <v>1.5699999999999999E-2</v>
      </c>
      <c r="H603" s="30">
        <v>5.0000000000000001E-4</v>
      </c>
      <c r="I603" s="30">
        <v>4.1000000000000002E-2</v>
      </c>
      <c r="J603" s="30">
        <v>1.4E-3</v>
      </c>
      <c r="K603" s="30">
        <v>2.5100000000000001E-2</v>
      </c>
      <c r="L603" s="30">
        <v>0.86550000000000005</v>
      </c>
      <c r="M603" s="30">
        <v>5.0799999999999998E-2</v>
      </c>
      <c r="N603" s="30">
        <v>0.53310000000000002</v>
      </c>
      <c r="O603" s="30">
        <v>5.3E-3</v>
      </c>
      <c r="P603" s="30">
        <v>0.157</v>
      </c>
      <c r="Q603" s="29">
        <v>166.68</v>
      </c>
      <c r="R603" s="25">
        <v>55121.83</v>
      </c>
      <c r="S603" s="30">
        <v>0.19500000000000001</v>
      </c>
      <c r="T603" s="30">
        <v>0.1489</v>
      </c>
      <c r="U603" s="30">
        <v>0.65600000000000003</v>
      </c>
      <c r="V603" s="26">
        <v>17.899999999999999</v>
      </c>
      <c r="W603" s="29">
        <v>21</v>
      </c>
      <c r="X603" s="25">
        <v>81876.33</v>
      </c>
      <c r="Y603" s="26">
        <v>181.29</v>
      </c>
      <c r="Z603" s="25">
        <v>161902.04</v>
      </c>
      <c r="AA603" s="30">
        <v>0.67600000000000005</v>
      </c>
      <c r="AB603" s="30">
        <v>0.2979</v>
      </c>
      <c r="AC603" s="30">
        <v>2.5100000000000001E-2</v>
      </c>
      <c r="AD603" s="30">
        <v>1E-3</v>
      </c>
      <c r="AE603" s="30">
        <v>0.3241</v>
      </c>
      <c r="AF603" s="25">
        <v>161.9</v>
      </c>
      <c r="AG603" s="25">
        <v>7469.17</v>
      </c>
      <c r="AH603" s="25">
        <v>736.63</v>
      </c>
      <c r="AI603" s="25">
        <v>179934.36</v>
      </c>
      <c r="AJ603" s="28">
        <v>491</v>
      </c>
      <c r="AK603" s="33">
        <v>28409</v>
      </c>
      <c r="AL603" s="33">
        <v>49426</v>
      </c>
      <c r="AM603" s="26">
        <v>77.7</v>
      </c>
      <c r="AN603" s="26">
        <v>42.83</v>
      </c>
      <c r="AO603" s="26">
        <v>50.89</v>
      </c>
      <c r="AP603" s="26">
        <v>3.8</v>
      </c>
      <c r="AQ603" s="25">
        <v>0</v>
      </c>
      <c r="AR603" s="27">
        <v>1.0353000000000001</v>
      </c>
      <c r="AS603" s="25">
        <v>1278.94</v>
      </c>
      <c r="AT603" s="25">
        <v>2096.19</v>
      </c>
      <c r="AU603" s="25">
        <v>6290.07</v>
      </c>
      <c r="AV603" s="25">
        <v>904.1</v>
      </c>
      <c r="AW603" s="25">
        <v>350.35</v>
      </c>
      <c r="AX603" s="25">
        <v>10919.65</v>
      </c>
      <c r="AY603" s="25">
        <v>4327.37</v>
      </c>
      <c r="AZ603" s="30">
        <v>0.36680000000000001</v>
      </c>
      <c r="BA603" s="25">
        <v>6471.5</v>
      </c>
      <c r="BB603" s="30">
        <v>0.54849999999999999</v>
      </c>
      <c r="BC603" s="25">
        <v>999.4</v>
      </c>
      <c r="BD603" s="30">
        <v>8.4699999999999998E-2</v>
      </c>
      <c r="BE603" s="25">
        <v>11798.27</v>
      </c>
      <c r="BF603" s="25">
        <v>1746.2</v>
      </c>
      <c r="BG603" s="30">
        <v>0.34510000000000002</v>
      </c>
      <c r="BH603" s="30">
        <v>0.56620000000000004</v>
      </c>
      <c r="BI603" s="30">
        <v>0.2336</v>
      </c>
      <c r="BJ603" s="30">
        <v>0.14169999999999999</v>
      </c>
      <c r="BK603" s="30">
        <v>4.3799999999999999E-2</v>
      </c>
      <c r="BL603" s="30">
        <v>1.47E-2</v>
      </c>
    </row>
    <row r="604" spans="1:64" ht="15" x14ac:dyDescent="0.25">
      <c r="A604" s="28" t="s">
        <v>867</v>
      </c>
      <c r="B604" s="28">
        <v>45138</v>
      </c>
      <c r="C604" s="28">
        <v>19</v>
      </c>
      <c r="D604" s="29">
        <v>495.84</v>
      </c>
      <c r="E604" s="29">
        <v>9420.99</v>
      </c>
      <c r="F604" s="29">
        <v>9098</v>
      </c>
      <c r="G604" s="30">
        <v>6.3700000000000007E-2</v>
      </c>
      <c r="H604" s="30">
        <v>0</v>
      </c>
      <c r="I604" s="30">
        <v>8.48E-2</v>
      </c>
      <c r="J604" s="30">
        <v>1.5E-3</v>
      </c>
      <c r="K604" s="30">
        <v>4.6600000000000003E-2</v>
      </c>
      <c r="L604" s="30">
        <v>0.74009999999999998</v>
      </c>
      <c r="M604" s="30">
        <v>6.3299999999999995E-2</v>
      </c>
      <c r="N604" s="30">
        <v>0.2341</v>
      </c>
      <c r="O604" s="30">
        <v>4.7600000000000003E-2</v>
      </c>
      <c r="P604" s="30">
        <v>0.1101</v>
      </c>
      <c r="Q604" s="29">
        <v>471.6</v>
      </c>
      <c r="R604" s="25">
        <v>74736.960000000006</v>
      </c>
      <c r="S604" s="30">
        <v>0.15609999999999999</v>
      </c>
      <c r="T604" s="30">
        <v>0.1421</v>
      </c>
      <c r="U604" s="30">
        <v>0.70179999999999998</v>
      </c>
      <c r="V604" s="26">
        <v>17.18</v>
      </c>
      <c r="W604" s="29">
        <v>42</v>
      </c>
      <c r="X604" s="25">
        <v>104732.12</v>
      </c>
      <c r="Y604" s="26">
        <v>224.31</v>
      </c>
      <c r="Z604" s="25">
        <v>195701.23</v>
      </c>
      <c r="AA604" s="30">
        <v>0.74419999999999997</v>
      </c>
      <c r="AB604" s="30">
        <v>0.23530000000000001</v>
      </c>
      <c r="AC604" s="30">
        <v>1.8599999999999998E-2</v>
      </c>
      <c r="AD604" s="30">
        <v>1.9E-3</v>
      </c>
      <c r="AE604" s="30">
        <v>0.25590000000000002</v>
      </c>
      <c r="AF604" s="25">
        <v>195.7</v>
      </c>
      <c r="AG604" s="25">
        <v>9279.69</v>
      </c>
      <c r="AH604" s="25">
        <v>921.1</v>
      </c>
      <c r="AI604" s="25">
        <v>215856.68</v>
      </c>
      <c r="AJ604" s="28">
        <v>536</v>
      </c>
      <c r="AK604" s="33">
        <v>43998</v>
      </c>
      <c r="AL604" s="33">
        <v>67653</v>
      </c>
      <c r="AM604" s="26">
        <v>84.74</v>
      </c>
      <c r="AN604" s="26">
        <v>43.13</v>
      </c>
      <c r="AO604" s="26">
        <v>57.75</v>
      </c>
      <c r="AP604" s="26">
        <v>4.5</v>
      </c>
      <c r="AQ604" s="25">
        <v>0</v>
      </c>
      <c r="AR604" s="27">
        <v>0.82969999999999999</v>
      </c>
      <c r="AS604" s="25">
        <v>1417.91</v>
      </c>
      <c r="AT604" s="25">
        <v>2092.36</v>
      </c>
      <c r="AU604" s="25">
        <v>7665.91</v>
      </c>
      <c r="AV604" s="25">
        <v>1890.18</v>
      </c>
      <c r="AW604" s="25">
        <v>238.66</v>
      </c>
      <c r="AX604" s="25">
        <v>13305.02</v>
      </c>
      <c r="AY604" s="25">
        <v>3968.55</v>
      </c>
      <c r="AZ604" s="30">
        <v>0.29599999999999999</v>
      </c>
      <c r="BA604" s="25">
        <v>8942.7099999999991</v>
      </c>
      <c r="BB604" s="30">
        <v>0.66700000000000004</v>
      </c>
      <c r="BC604" s="25">
        <v>495.24</v>
      </c>
      <c r="BD604" s="30">
        <v>3.6900000000000002E-2</v>
      </c>
      <c r="BE604" s="25">
        <v>13406.5</v>
      </c>
      <c r="BF604" s="25">
        <v>1260.92</v>
      </c>
      <c r="BG604" s="30">
        <v>0.1799</v>
      </c>
      <c r="BH604" s="30">
        <v>0.64849999999999997</v>
      </c>
      <c r="BI604" s="30">
        <v>0.22339999999999999</v>
      </c>
      <c r="BJ604" s="30">
        <v>9.0700000000000003E-2</v>
      </c>
      <c r="BK604" s="30">
        <v>2.1000000000000001E-2</v>
      </c>
      <c r="BL604" s="30">
        <v>1.6400000000000001E-2</v>
      </c>
    </row>
    <row r="605" spans="1:64" ht="15" x14ac:dyDescent="0.25">
      <c r="A605" s="28" t="s">
        <v>868</v>
      </c>
      <c r="B605" s="28">
        <v>46524</v>
      </c>
      <c r="C605" s="28">
        <v>168</v>
      </c>
      <c r="D605" s="29">
        <v>6.75</v>
      </c>
      <c r="E605" s="29">
        <v>1133.71</v>
      </c>
      <c r="F605" s="29">
        <v>1133</v>
      </c>
      <c r="G605" s="30">
        <v>3.5000000000000001E-3</v>
      </c>
      <c r="H605" s="30">
        <v>2.5999999999999999E-3</v>
      </c>
      <c r="I605" s="30">
        <v>8.0000000000000002E-3</v>
      </c>
      <c r="J605" s="30">
        <v>2.5999999999999999E-3</v>
      </c>
      <c r="K605" s="30">
        <v>1.6400000000000001E-2</v>
      </c>
      <c r="L605" s="30">
        <v>0.94630000000000003</v>
      </c>
      <c r="M605" s="30">
        <v>2.06E-2</v>
      </c>
      <c r="N605" s="30">
        <v>0.39979999999999999</v>
      </c>
      <c r="O605" s="30">
        <v>0</v>
      </c>
      <c r="P605" s="30">
        <v>0.14050000000000001</v>
      </c>
      <c r="Q605" s="29">
        <v>56.5</v>
      </c>
      <c r="R605" s="25">
        <v>50897</v>
      </c>
      <c r="S605" s="30">
        <v>0.1605</v>
      </c>
      <c r="T605" s="30">
        <v>0.14810000000000001</v>
      </c>
      <c r="U605" s="30">
        <v>0.69140000000000001</v>
      </c>
      <c r="V605" s="26">
        <v>15.96</v>
      </c>
      <c r="W605" s="29">
        <v>8.3000000000000007</v>
      </c>
      <c r="X605" s="25">
        <v>68747.55</v>
      </c>
      <c r="Y605" s="26">
        <v>128.53</v>
      </c>
      <c r="Z605" s="25">
        <v>118920.62</v>
      </c>
      <c r="AA605" s="30">
        <v>0.83120000000000005</v>
      </c>
      <c r="AB605" s="30">
        <v>0.12609999999999999</v>
      </c>
      <c r="AC605" s="30">
        <v>4.1799999999999997E-2</v>
      </c>
      <c r="AD605" s="30">
        <v>8.9999999999999998E-4</v>
      </c>
      <c r="AE605" s="30">
        <v>0.17</v>
      </c>
      <c r="AF605" s="25">
        <v>118.92</v>
      </c>
      <c r="AG605" s="25">
        <v>3430.3</v>
      </c>
      <c r="AH605" s="25">
        <v>447.43</v>
      </c>
      <c r="AI605" s="25">
        <v>117258.8</v>
      </c>
      <c r="AJ605" s="28">
        <v>273</v>
      </c>
      <c r="AK605" s="33">
        <v>30503</v>
      </c>
      <c r="AL605" s="33">
        <v>41439</v>
      </c>
      <c r="AM605" s="26">
        <v>55.19</v>
      </c>
      <c r="AN605" s="26">
        <v>27.09</v>
      </c>
      <c r="AO605" s="26">
        <v>31.46</v>
      </c>
      <c r="AP605" s="26">
        <v>5.6</v>
      </c>
      <c r="AQ605" s="25">
        <v>0</v>
      </c>
      <c r="AR605" s="27">
        <v>1.0061</v>
      </c>
      <c r="AS605" s="25">
        <v>1117.6500000000001</v>
      </c>
      <c r="AT605" s="25">
        <v>1670.01</v>
      </c>
      <c r="AU605" s="25">
        <v>5334.12</v>
      </c>
      <c r="AV605" s="25">
        <v>1094.8800000000001</v>
      </c>
      <c r="AW605" s="25">
        <v>150.16999999999999</v>
      </c>
      <c r="AX605" s="25">
        <v>9366.83</v>
      </c>
      <c r="AY605" s="25">
        <v>4735.22</v>
      </c>
      <c r="AZ605" s="30">
        <v>0.52510000000000001</v>
      </c>
      <c r="BA605" s="25">
        <v>3658.2</v>
      </c>
      <c r="BB605" s="30">
        <v>0.40570000000000001</v>
      </c>
      <c r="BC605" s="25">
        <v>624.13</v>
      </c>
      <c r="BD605" s="30">
        <v>6.9199999999999998E-2</v>
      </c>
      <c r="BE605" s="25">
        <v>9017.5499999999993</v>
      </c>
      <c r="BF605" s="25">
        <v>4406.6499999999996</v>
      </c>
      <c r="BG605" s="30">
        <v>1.5081</v>
      </c>
      <c r="BH605" s="30">
        <v>0.49409999999999998</v>
      </c>
      <c r="BI605" s="30">
        <v>0.2271</v>
      </c>
      <c r="BJ605" s="30">
        <v>0.18429999999999999</v>
      </c>
      <c r="BK605" s="30">
        <v>4.5199999999999997E-2</v>
      </c>
      <c r="BL605" s="30">
        <v>4.9299999999999997E-2</v>
      </c>
    </row>
    <row r="606" spans="1:64" ht="15" x14ac:dyDescent="0.25">
      <c r="A606" s="28" t="s">
        <v>869</v>
      </c>
      <c r="B606" s="28">
        <v>45146</v>
      </c>
      <c r="C606" s="28">
        <v>3</v>
      </c>
      <c r="D606" s="29">
        <v>673.62</v>
      </c>
      <c r="E606" s="29">
        <v>2020.85</v>
      </c>
      <c r="F606" s="29">
        <v>1987</v>
      </c>
      <c r="G606" s="30">
        <v>2.9499999999999998E-2</v>
      </c>
      <c r="H606" s="30">
        <v>5.0000000000000001E-4</v>
      </c>
      <c r="I606" s="30">
        <v>0.1147</v>
      </c>
      <c r="J606" s="30">
        <v>6.9999999999999999E-4</v>
      </c>
      <c r="K606" s="30">
        <v>1.43E-2</v>
      </c>
      <c r="L606" s="30">
        <v>0.78610000000000002</v>
      </c>
      <c r="M606" s="30">
        <v>5.4199999999999998E-2</v>
      </c>
      <c r="N606" s="30">
        <v>6.6400000000000001E-2</v>
      </c>
      <c r="O606" s="30">
        <v>0</v>
      </c>
      <c r="P606" s="30">
        <v>7.51E-2</v>
      </c>
      <c r="Q606" s="29">
        <v>97.11</v>
      </c>
      <c r="R606" s="25">
        <v>61094.38</v>
      </c>
      <c r="S606" s="30">
        <v>0.1782</v>
      </c>
      <c r="T606" s="30">
        <v>0.21260000000000001</v>
      </c>
      <c r="U606" s="30">
        <v>0.60919999999999996</v>
      </c>
      <c r="V606" s="26">
        <v>18.21</v>
      </c>
      <c r="W606" s="29">
        <v>13</v>
      </c>
      <c r="X606" s="25">
        <v>84134</v>
      </c>
      <c r="Y606" s="26">
        <v>153.94999999999999</v>
      </c>
      <c r="Z606" s="25">
        <v>149724.64000000001</v>
      </c>
      <c r="AA606" s="30">
        <v>0.95889999999999997</v>
      </c>
      <c r="AB606" s="30">
        <v>3.0700000000000002E-2</v>
      </c>
      <c r="AC606" s="30">
        <v>0.01</v>
      </c>
      <c r="AD606" s="30">
        <v>4.0000000000000002E-4</v>
      </c>
      <c r="AE606" s="30">
        <v>4.1099999999999998E-2</v>
      </c>
      <c r="AF606" s="25">
        <v>149.72</v>
      </c>
      <c r="AG606" s="25">
        <v>5029.4399999999996</v>
      </c>
      <c r="AH606" s="25">
        <v>737.4</v>
      </c>
      <c r="AI606" s="25">
        <v>178477.06</v>
      </c>
      <c r="AJ606" s="28">
        <v>487</v>
      </c>
      <c r="AK606" s="33">
        <v>60830</v>
      </c>
      <c r="AL606" s="33">
        <v>117015</v>
      </c>
      <c r="AM606" s="26">
        <v>83.23</v>
      </c>
      <c r="AN606" s="26">
        <v>32.92</v>
      </c>
      <c r="AO606" s="26">
        <v>37.85</v>
      </c>
      <c r="AP606" s="26">
        <v>3.85</v>
      </c>
      <c r="AQ606" s="25">
        <v>2731.85</v>
      </c>
      <c r="AR606" s="27">
        <v>0.78369999999999995</v>
      </c>
      <c r="AS606" s="25">
        <v>1514.11</v>
      </c>
      <c r="AT606" s="25">
        <v>1411.06</v>
      </c>
      <c r="AU606" s="25">
        <v>6670.39</v>
      </c>
      <c r="AV606" s="25">
        <v>1549.72</v>
      </c>
      <c r="AW606" s="25">
        <v>133.33000000000001</v>
      </c>
      <c r="AX606" s="25">
        <v>11278.61</v>
      </c>
      <c r="AY606" s="25">
        <v>3207.64</v>
      </c>
      <c r="AZ606" s="30">
        <v>0.2964</v>
      </c>
      <c r="BA606" s="25">
        <v>7407.34</v>
      </c>
      <c r="BB606" s="30">
        <v>0.6845</v>
      </c>
      <c r="BC606" s="25">
        <v>206.09</v>
      </c>
      <c r="BD606" s="30">
        <v>1.9E-2</v>
      </c>
      <c r="BE606" s="25">
        <v>10821.07</v>
      </c>
      <c r="BF606" s="25">
        <v>2666.69</v>
      </c>
      <c r="BG606" s="30">
        <v>0.29609999999999997</v>
      </c>
      <c r="BH606" s="30">
        <v>0.6593</v>
      </c>
      <c r="BI606" s="30">
        <v>0.20880000000000001</v>
      </c>
      <c r="BJ606" s="30">
        <v>6.3500000000000001E-2</v>
      </c>
      <c r="BK606" s="30">
        <v>3.4200000000000001E-2</v>
      </c>
      <c r="BL606" s="30">
        <v>3.4200000000000001E-2</v>
      </c>
    </row>
    <row r="607" spans="1:64" ht="15" x14ac:dyDescent="0.25">
      <c r="A607" s="28" t="s">
        <v>870</v>
      </c>
      <c r="B607" s="28">
        <v>45153</v>
      </c>
      <c r="C607" s="28">
        <v>126</v>
      </c>
      <c r="D607" s="29">
        <v>40.19</v>
      </c>
      <c r="E607" s="29">
        <v>5064.13</v>
      </c>
      <c r="F607" s="29">
        <v>4761</v>
      </c>
      <c r="G607" s="30">
        <v>3.5999999999999999E-3</v>
      </c>
      <c r="H607" s="30">
        <v>4.0000000000000002E-4</v>
      </c>
      <c r="I607" s="30">
        <v>0.13980000000000001</v>
      </c>
      <c r="J607" s="30">
        <v>1.9E-3</v>
      </c>
      <c r="K607" s="30">
        <v>2.2200000000000001E-2</v>
      </c>
      <c r="L607" s="30">
        <v>0.75180000000000002</v>
      </c>
      <c r="M607" s="30">
        <v>8.0299999999999996E-2</v>
      </c>
      <c r="N607" s="30">
        <v>0.54249999999999998</v>
      </c>
      <c r="O607" s="30">
        <v>4.0000000000000001E-3</v>
      </c>
      <c r="P607" s="30">
        <v>0.1419</v>
      </c>
      <c r="Q607" s="29">
        <v>215.53</v>
      </c>
      <c r="R607" s="25">
        <v>57549.01</v>
      </c>
      <c r="S607" s="30">
        <v>0.33040000000000003</v>
      </c>
      <c r="T607" s="30">
        <v>0.21160000000000001</v>
      </c>
      <c r="U607" s="30">
        <v>0.45800000000000002</v>
      </c>
      <c r="V607" s="26">
        <v>18.04</v>
      </c>
      <c r="W607" s="29">
        <v>34.9</v>
      </c>
      <c r="X607" s="25">
        <v>88630.71</v>
      </c>
      <c r="Y607" s="26">
        <v>139.83000000000001</v>
      </c>
      <c r="Z607" s="25">
        <v>134299.89000000001</v>
      </c>
      <c r="AA607" s="30">
        <v>0.82369999999999999</v>
      </c>
      <c r="AB607" s="30">
        <v>0.14760000000000001</v>
      </c>
      <c r="AC607" s="30">
        <v>2.75E-2</v>
      </c>
      <c r="AD607" s="30">
        <v>1.1999999999999999E-3</v>
      </c>
      <c r="AE607" s="30">
        <v>0.17630000000000001</v>
      </c>
      <c r="AF607" s="25">
        <v>134.30000000000001</v>
      </c>
      <c r="AG607" s="25">
        <v>4527.38</v>
      </c>
      <c r="AH607" s="25">
        <v>549.59</v>
      </c>
      <c r="AI607" s="25">
        <v>132200.34</v>
      </c>
      <c r="AJ607" s="28">
        <v>352</v>
      </c>
      <c r="AK607" s="33">
        <v>28742</v>
      </c>
      <c r="AL607" s="33">
        <v>44004</v>
      </c>
      <c r="AM607" s="26">
        <v>44.3</v>
      </c>
      <c r="AN607" s="26">
        <v>33.31</v>
      </c>
      <c r="AO607" s="26">
        <v>33.869999999999997</v>
      </c>
      <c r="AP607" s="26">
        <v>4.3</v>
      </c>
      <c r="AQ607" s="25">
        <v>589.82000000000005</v>
      </c>
      <c r="AR607" s="27">
        <v>1.4396</v>
      </c>
      <c r="AS607" s="25">
        <v>1261.44</v>
      </c>
      <c r="AT607" s="25">
        <v>1740.14</v>
      </c>
      <c r="AU607" s="25">
        <v>6165.94</v>
      </c>
      <c r="AV607" s="25">
        <v>1312.7</v>
      </c>
      <c r="AW607" s="25">
        <v>674.95</v>
      </c>
      <c r="AX607" s="25">
        <v>11155.17</v>
      </c>
      <c r="AY607" s="25">
        <v>4238.49</v>
      </c>
      <c r="AZ607" s="30">
        <v>0.40989999999999999</v>
      </c>
      <c r="BA607" s="25">
        <v>5048.18</v>
      </c>
      <c r="BB607" s="30">
        <v>0.48820000000000002</v>
      </c>
      <c r="BC607" s="25">
        <v>1052.9000000000001</v>
      </c>
      <c r="BD607" s="30">
        <v>0.1018</v>
      </c>
      <c r="BE607" s="25">
        <v>10339.57</v>
      </c>
      <c r="BF607" s="25">
        <v>2852.83</v>
      </c>
      <c r="BG607" s="30">
        <v>0.82299999999999995</v>
      </c>
      <c r="BH607" s="30">
        <v>0.58389999999999997</v>
      </c>
      <c r="BI607" s="30">
        <v>0.22359999999999999</v>
      </c>
      <c r="BJ607" s="30">
        <v>9.9199999999999997E-2</v>
      </c>
      <c r="BK607" s="30">
        <v>2.1999999999999999E-2</v>
      </c>
      <c r="BL607" s="30">
        <v>7.1300000000000002E-2</v>
      </c>
    </row>
    <row r="608" spans="1:64" ht="15" x14ac:dyDescent="0.25">
      <c r="A608" s="28" t="s">
        <v>871</v>
      </c>
      <c r="B608" s="28">
        <v>45674</v>
      </c>
      <c r="C608" s="28">
        <v>17</v>
      </c>
      <c r="D608" s="29">
        <v>37.200000000000003</v>
      </c>
      <c r="E608" s="29">
        <v>632.35</v>
      </c>
      <c r="F608" s="29">
        <v>718</v>
      </c>
      <c r="G608" s="30">
        <v>1.2500000000000001E-2</v>
      </c>
      <c r="H608" s="30">
        <v>1.1000000000000001E-3</v>
      </c>
      <c r="I608" s="30">
        <v>0.10249999999999999</v>
      </c>
      <c r="J608" s="30">
        <v>2.8E-3</v>
      </c>
      <c r="K608" s="30">
        <v>3.8800000000000001E-2</v>
      </c>
      <c r="L608" s="30">
        <v>0.66930000000000001</v>
      </c>
      <c r="M608" s="30">
        <v>0.17299999999999999</v>
      </c>
      <c r="N608" s="30">
        <v>0.23960000000000001</v>
      </c>
      <c r="O608" s="30">
        <v>0</v>
      </c>
      <c r="P608" s="30">
        <v>0.14000000000000001</v>
      </c>
      <c r="Q608" s="29">
        <v>36.04</v>
      </c>
      <c r="R608" s="25">
        <v>62801.47</v>
      </c>
      <c r="S608" s="30">
        <v>0.16900000000000001</v>
      </c>
      <c r="T608" s="30">
        <v>0.14080000000000001</v>
      </c>
      <c r="U608" s="30">
        <v>0.69010000000000005</v>
      </c>
      <c r="V608" s="26">
        <v>15.48</v>
      </c>
      <c r="W608" s="29">
        <v>7.45</v>
      </c>
      <c r="X608" s="25">
        <v>74172.08</v>
      </c>
      <c r="Y608" s="26">
        <v>83.55</v>
      </c>
      <c r="Z608" s="25">
        <v>224522.59</v>
      </c>
      <c r="AA608" s="30">
        <v>0.80530000000000002</v>
      </c>
      <c r="AB608" s="30">
        <v>0.18559999999999999</v>
      </c>
      <c r="AC608" s="30">
        <v>8.0999999999999996E-3</v>
      </c>
      <c r="AD608" s="30">
        <v>1E-3</v>
      </c>
      <c r="AE608" s="30">
        <v>0.19470000000000001</v>
      </c>
      <c r="AF608" s="25">
        <v>224.52</v>
      </c>
      <c r="AG608" s="25">
        <v>6959.97</v>
      </c>
      <c r="AH608" s="25">
        <v>813.19</v>
      </c>
      <c r="AI608" s="25">
        <v>178844.54</v>
      </c>
      <c r="AJ608" s="28">
        <v>489</v>
      </c>
      <c r="AK608" s="33">
        <v>37944</v>
      </c>
      <c r="AL608" s="33">
        <v>59154</v>
      </c>
      <c r="AM608" s="26">
        <v>62.9</v>
      </c>
      <c r="AN608" s="26">
        <v>30.44</v>
      </c>
      <c r="AO608" s="26">
        <v>31.87</v>
      </c>
      <c r="AP608" s="26">
        <v>4.3</v>
      </c>
      <c r="AQ608" s="25">
        <v>1764.88</v>
      </c>
      <c r="AR608" s="27">
        <v>1.2995000000000001</v>
      </c>
      <c r="AS608" s="25">
        <v>1654.54</v>
      </c>
      <c r="AT608" s="25">
        <v>1597.37</v>
      </c>
      <c r="AU608" s="25">
        <v>6209.23</v>
      </c>
      <c r="AV608" s="25">
        <v>870.26</v>
      </c>
      <c r="AW608" s="25">
        <v>330.66</v>
      </c>
      <c r="AX608" s="25">
        <v>10662.07</v>
      </c>
      <c r="AY608" s="25">
        <v>2356.2600000000002</v>
      </c>
      <c r="AZ608" s="30">
        <v>0.23039999999999999</v>
      </c>
      <c r="BA608" s="25">
        <v>7132.8</v>
      </c>
      <c r="BB608" s="30">
        <v>0.69740000000000002</v>
      </c>
      <c r="BC608" s="25">
        <v>737.98</v>
      </c>
      <c r="BD608" s="30">
        <v>7.22E-2</v>
      </c>
      <c r="BE608" s="25">
        <v>10227.040000000001</v>
      </c>
      <c r="BF608" s="25">
        <v>2359.9299999999998</v>
      </c>
      <c r="BG608" s="30">
        <v>0.40250000000000002</v>
      </c>
      <c r="BH608" s="30">
        <v>0.61</v>
      </c>
      <c r="BI608" s="30">
        <v>0.21179999999999999</v>
      </c>
      <c r="BJ608" s="30">
        <v>0.1416</v>
      </c>
      <c r="BK608" s="30">
        <v>1.8499999999999999E-2</v>
      </c>
      <c r="BL608" s="30">
        <v>1.8100000000000002E-2</v>
      </c>
    </row>
    <row r="609" spans="1:64" ht="15" x14ac:dyDescent="0.25">
      <c r="A609" s="28" t="s">
        <v>872</v>
      </c>
      <c r="B609" s="28">
        <v>45161</v>
      </c>
      <c r="C609" s="28">
        <v>46</v>
      </c>
      <c r="D609" s="29">
        <v>226.18</v>
      </c>
      <c r="E609" s="29">
        <v>10404.280000000001</v>
      </c>
      <c r="F609" s="29">
        <v>6088</v>
      </c>
      <c r="G609" s="30">
        <v>1.2999999999999999E-3</v>
      </c>
      <c r="H609" s="30">
        <v>1E-4</v>
      </c>
      <c r="I609" s="30">
        <v>0.67310000000000003</v>
      </c>
      <c r="J609" s="30">
        <v>5.9999999999999995E-4</v>
      </c>
      <c r="K609" s="30">
        <v>0.1017</v>
      </c>
      <c r="L609" s="30">
        <v>0.1686</v>
      </c>
      <c r="M609" s="30">
        <v>5.4600000000000003E-2</v>
      </c>
      <c r="N609" s="30">
        <v>0.91869999999999996</v>
      </c>
      <c r="O609" s="30">
        <v>2.86E-2</v>
      </c>
      <c r="P609" s="30">
        <v>0.17050000000000001</v>
      </c>
      <c r="Q609" s="29">
        <v>300</v>
      </c>
      <c r="R609" s="25">
        <v>50660.94</v>
      </c>
      <c r="S609" s="30">
        <v>0.1583</v>
      </c>
      <c r="T609" s="30">
        <v>0.15060000000000001</v>
      </c>
      <c r="U609" s="30">
        <v>0.69110000000000005</v>
      </c>
      <c r="V609" s="26">
        <v>19.100000000000001</v>
      </c>
      <c r="W609" s="29">
        <v>48</v>
      </c>
      <c r="X609" s="25">
        <v>70801.47</v>
      </c>
      <c r="Y609" s="26">
        <v>216.76</v>
      </c>
      <c r="Z609" s="25">
        <v>55697.67</v>
      </c>
      <c r="AA609" s="30">
        <v>0.62770000000000004</v>
      </c>
      <c r="AB609" s="30">
        <v>0.28710000000000002</v>
      </c>
      <c r="AC609" s="30">
        <v>8.1799999999999998E-2</v>
      </c>
      <c r="AD609" s="30">
        <v>3.3999999999999998E-3</v>
      </c>
      <c r="AE609" s="30">
        <v>0.37459999999999999</v>
      </c>
      <c r="AF609" s="25">
        <v>55.7</v>
      </c>
      <c r="AG609" s="25">
        <v>2532.33</v>
      </c>
      <c r="AH609" s="25">
        <v>355.64</v>
      </c>
      <c r="AI609" s="25">
        <v>49506.21</v>
      </c>
      <c r="AJ609" s="28">
        <v>10</v>
      </c>
      <c r="AK609" s="33">
        <v>19542</v>
      </c>
      <c r="AL609" s="33">
        <v>27961</v>
      </c>
      <c r="AM609" s="26">
        <v>56.6</v>
      </c>
      <c r="AN609" s="26">
        <v>40.82</v>
      </c>
      <c r="AO609" s="26">
        <v>52.31</v>
      </c>
      <c r="AP609" s="26">
        <v>4.2</v>
      </c>
      <c r="AQ609" s="25">
        <v>0</v>
      </c>
      <c r="AR609" s="27">
        <v>1.3176000000000001</v>
      </c>
      <c r="AS609" s="25">
        <v>1562.2</v>
      </c>
      <c r="AT609" s="25">
        <v>3715.92</v>
      </c>
      <c r="AU609" s="25">
        <v>7627.09</v>
      </c>
      <c r="AV609" s="25">
        <v>1600.47</v>
      </c>
      <c r="AW609" s="25">
        <v>902.74</v>
      </c>
      <c r="AX609" s="25">
        <v>15408.42</v>
      </c>
      <c r="AY609" s="25">
        <v>10119.450000000001</v>
      </c>
      <c r="AZ609" s="30">
        <v>0.61339999999999995</v>
      </c>
      <c r="BA609" s="25">
        <v>3632.03</v>
      </c>
      <c r="BB609" s="30">
        <v>0.22020000000000001</v>
      </c>
      <c r="BC609" s="25">
        <v>2745.65</v>
      </c>
      <c r="BD609" s="30">
        <v>0.16639999999999999</v>
      </c>
      <c r="BE609" s="25">
        <v>16497.14</v>
      </c>
      <c r="BF609" s="25">
        <v>4838.38</v>
      </c>
      <c r="BG609" s="30">
        <v>3.9182000000000001</v>
      </c>
      <c r="BH609" s="30">
        <v>0.41399999999999998</v>
      </c>
      <c r="BI609" s="30">
        <v>0.17799999999999999</v>
      </c>
      <c r="BJ609" s="30">
        <v>0.37969999999999998</v>
      </c>
      <c r="BK609" s="30">
        <v>1.8200000000000001E-2</v>
      </c>
      <c r="BL609" s="30">
        <v>1.01E-2</v>
      </c>
    </row>
    <row r="610" spans="1:64" ht="15" x14ac:dyDescent="0.25">
      <c r="A610" s="28" t="s">
        <v>873</v>
      </c>
      <c r="B610" s="28">
        <v>49544</v>
      </c>
      <c r="C610" s="28">
        <v>104</v>
      </c>
      <c r="D610" s="29">
        <v>16.07</v>
      </c>
      <c r="E610" s="29">
        <v>1670.84</v>
      </c>
      <c r="F610" s="29">
        <v>1594</v>
      </c>
      <c r="G610" s="30">
        <v>5.4000000000000003E-3</v>
      </c>
      <c r="H610" s="30">
        <v>0</v>
      </c>
      <c r="I610" s="30">
        <v>1.15E-2</v>
      </c>
      <c r="J610" s="30">
        <v>0</v>
      </c>
      <c r="K610" s="30">
        <v>1.9E-3</v>
      </c>
      <c r="L610" s="30">
        <v>0.97629999999999995</v>
      </c>
      <c r="M610" s="30">
        <v>4.8999999999999998E-3</v>
      </c>
      <c r="N610" s="30">
        <v>0.41839999999999999</v>
      </c>
      <c r="O610" s="30">
        <v>0</v>
      </c>
      <c r="P610" s="30">
        <v>0.123</v>
      </c>
      <c r="Q610" s="29">
        <v>66.17</v>
      </c>
      <c r="R610" s="25">
        <v>56069.3</v>
      </c>
      <c r="S610" s="30">
        <v>0.1084</v>
      </c>
      <c r="T610" s="30">
        <v>0.253</v>
      </c>
      <c r="U610" s="30">
        <v>0.63859999999999995</v>
      </c>
      <c r="V610" s="26">
        <v>20.239999999999998</v>
      </c>
      <c r="W610" s="29">
        <v>8.14</v>
      </c>
      <c r="X610" s="25">
        <v>69837.710000000006</v>
      </c>
      <c r="Y610" s="26">
        <v>195.77</v>
      </c>
      <c r="Z610" s="25">
        <v>109400.14</v>
      </c>
      <c r="AA610" s="30">
        <v>0.75029999999999997</v>
      </c>
      <c r="AB610" s="30">
        <v>0.20230000000000001</v>
      </c>
      <c r="AC610" s="30">
        <v>4.4299999999999999E-2</v>
      </c>
      <c r="AD610" s="30">
        <v>3.0000000000000001E-3</v>
      </c>
      <c r="AE610" s="30">
        <v>0.25209999999999999</v>
      </c>
      <c r="AF610" s="25">
        <v>109.4</v>
      </c>
      <c r="AG610" s="25">
        <v>2739.19</v>
      </c>
      <c r="AH610" s="25">
        <v>297.51</v>
      </c>
      <c r="AI610" s="25">
        <v>120597.06</v>
      </c>
      <c r="AJ610" s="28">
        <v>294</v>
      </c>
      <c r="AK610" s="33">
        <v>34147</v>
      </c>
      <c r="AL610" s="33">
        <v>47581</v>
      </c>
      <c r="AM610" s="26">
        <v>33.799999999999997</v>
      </c>
      <c r="AN610" s="26">
        <v>24.12</v>
      </c>
      <c r="AO610" s="26">
        <v>26.4</v>
      </c>
      <c r="AP610" s="26">
        <v>4.7</v>
      </c>
      <c r="AQ610" s="25">
        <v>1.88</v>
      </c>
      <c r="AR610" s="27">
        <v>0.60440000000000005</v>
      </c>
      <c r="AS610" s="25">
        <v>1045.6400000000001</v>
      </c>
      <c r="AT610" s="25">
        <v>1733.5</v>
      </c>
      <c r="AU610" s="25">
        <v>4622.84</v>
      </c>
      <c r="AV610" s="25">
        <v>561.72</v>
      </c>
      <c r="AW610" s="25">
        <v>197.65</v>
      </c>
      <c r="AX610" s="25">
        <v>8161.35</v>
      </c>
      <c r="AY610" s="25">
        <v>4423.3999999999996</v>
      </c>
      <c r="AZ610" s="30">
        <v>0.56769999999999998</v>
      </c>
      <c r="BA610" s="25">
        <v>2801.24</v>
      </c>
      <c r="BB610" s="30">
        <v>0.35949999999999999</v>
      </c>
      <c r="BC610" s="25">
        <v>566.55999999999995</v>
      </c>
      <c r="BD610" s="30">
        <v>7.2700000000000001E-2</v>
      </c>
      <c r="BE610" s="25">
        <v>7791.2</v>
      </c>
      <c r="BF610" s="25">
        <v>3714.87</v>
      </c>
      <c r="BG610" s="30">
        <v>1.0441</v>
      </c>
      <c r="BH610" s="30">
        <v>0.52769999999999995</v>
      </c>
      <c r="BI610" s="30">
        <v>0.24729999999999999</v>
      </c>
      <c r="BJ610" s="30">
        <v>0.18609999999999999</v>
      </c>
      <c r="BK610" s="30">
        <v>3.1099999999999999E-2</v>
      </c>
      <c r="BL610" s="30">
        <v>7.7999999999999996E-3</v>
      </c>
    </row>
    <row r="611" spans="1:64" ht="15" x14ac:dyDescent="0.25">
      <c r="A611" s="28" t="s">
        <v>874</v>
      </c>
      <c r="B611" s="28">
        <v>45179</v>
      </c>
      <c r="C611" s="28">
        <v>18</v>
      </c>
      <c r="D611" s="29">
        <v>249.46</v>
      </c>
      <c r="E611" s="29">
        <v>4490.24</v>
      </c>
      <c r="F611" s="29">
        <v>3752</v>
      </c>
      <c r="G611" s="30">
        <v>4.7000000000000002E-3</v>
      </c>
      <c r="H611" s="30">
        <v>0</v>
      </c>
      <c r="I611" s="30">
        <v>0.1144</v>
      </c>
      <c r="J611" s="30">
        <v>1.9E-3</v>
      </c>
      <c r="K611" s="30">
        <v>1.5299999999999999E-2</v>
      </c>
      <c r="L611" s="30">
        <v>0.70709999999999995</v>
      </c>
      <c r="M611" s="30">
        <v>0.15659999999999999</v>
      </c>
      <c r="N611" s="30">
        <v>0.6462</v>
      </c>
      <c r="O611" s="30">
        <v>0</v>
      </c>
      <c r="P611" s="30">
        <v>0.19270000000000001</v>
      </c>
      <c r="Q611" s="29">
        <v>120.15</v>
      </c>
      <c r="R611" s="25">
        <v>51797.07</v>
      </c>
      <c r="S611" s="30">
        <v>0.1719</v>
      </c>
      <c r="T611" s="30">
        <v>0.16289999999999999</v>
      </c>
      <c r="U611" s="30">
        <v>0.66520000000000001</v>
      </c>
      <c r="V611" s="26">
        <v>23.03</v>
      </c>
      <c r="W611" s="29">
        <v>26.1</v>
      </c>
      <c r="X611" s="25">
        <v>62981.440000000002</v>
      </c>
      <c r="Y611" s="26">
        <v>167.9</v>
      </c>
      <c r="Z611" s="25">
        <v>87670.43</v>
      </c>
      <c r="AA611" s="30">
        <v>0.6542</v>
      </c>
      <c r="AB611" s="30">
        <v>0.30730000000000002</v>
      </c>
      <c r="AC611" s="30">
        <v>3.6900000000000002E-2</v>
      </c>
      <c r="AD611" s="30">
        <v>1.6000000000000001E-3</v>
      </c>
      <c r="AE611" s="30">
        <v>0.3473</v>
      </c>
      <c r="AF611" s="25">
        <v>87.67</v>
      </c>
      <c r="AG611" s="25">
        <v>2026.08</v>
      </c>
      <c r="AH611" s="25">
        <v>311.67</v>
      </c>
      <c r="AI611" s="25">
        <v>88688.02</v>
      </c>
      <c r="AJ611" s="28">
        <v>112</v>
      </c>
      <c r="AK611" s="33">
        <v>21889</v>
      </c>
      <c r="AL611" s="33">
        <v>33387</v>
      </c>
      <c r="AM611" s="26">
        <v>43.15</v>
      </c>
      <c r="AN611" s="26">
        <v>22.17</v>
      </c>
      <c r="AO611" s="26">
        <v>22.61</v>
      </c>
      <c r="AP611" s="26">
        <v>4.45</v>
      </c>
      <c r="AQ611" s="25">
        <v>0</v>
      </c>
      <c r="AR611" s="27">
        <v>0.80559999999999998</v>
      </c>
      <c r="AS611" s="25">
        <v>1163.52</v>
      </c>
      <c r="AT611" s="25">
        <v>1937.1</v>
      </c>
      <c r="AU611" s="25">
        <v>4953.37</v>
      </c>
      <c r="AV611" s="25">
        <v>1168.19</v>
      </c>
      <c r="AW611" s="25">
        <v>691.25</v>
      </c>
      <c r="AX611" s="25">
        <v>9913.42</v>
      </c>
      <c r="AY611" s="25">
        <v>5733.55</v>
      </c>
      <c r="AZ611" s="30">
        <v>0.55230000000000001</v>
      </c>
      <c r="BA611" s="25">
        <v>2704.33</v>
      </c>
      <c r="BB611" s="30">
        <v>0.26050000000000001</v>
      </c>
      <c r="BC611" s="25">
        <v>1942.88</v>
      </c>
      <c r="BD611" s="30">
        <v>0.18720000000000001</v>
      </c>
      <c r="BE611" s="25">
        <v>10380.76</v>
      </c>
      <c r="BF611" s="25">
        <v>3788.99</v>
      </c>
      <c r="BG611" s="30">
        <v>1.9061999999999999</v>
      </c>
      <c r="BH611" s="30">
        <v>0.45839999999999997</v>
      </c>
      <c r="BI611" s="30">
        <v>0.23</v>
      </c>
      <c r="BJ611" s="30">
        <v>0.28310000000000002</v>
      </c>
      <c r="BK611" s="30">
        <v>1.9599999999999999E-2</v>
      </c>
      <c r="BL611" s="30">
        <v>8.9999999999999993E-3</v>
      </c>
    </row>
    <row r="612" spans="1:64" x14ac:dyDescent="0.2">
      <c r="A612" s="2"/>
      <c r="B612" s="17"/>
      <c r="C612" s="2"/>
      <c r="D612" s="2"/>
    </row>
  </sheetData>
  <pageMargins left="0.7" right="0.7" top="0.75" bottom="0.75" header="0.3" footer="0.3"/>
  <pageSetup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0"/>
  <sheetViews>
    <sheetView zoomScaleNormal="100" workbookViewId="0">
      <pane xSplit="1" topLeftCell="B1" activePane="topRight" state="frozen"/>
      <selection pane="topRight"/>
    </sheetView>
  </sheetViews>
  <sheetFormatPr defaultColWidth="18.28515625" defaultRowHeight="15" x14ac:dyDescent="0.25"/>
  <cols>
    <col min="1" max="1" width="39.28515625" style="28" bestFit="1" customWidth="1"/>
    <col min="2" max="2" width="9" style="28" bestFit="1" customWidth="1"/>
    <col min="3" max="3" width="14" style="28" bestFit="1" customWidth="1"/>
    <col min="4" max="4" width="18.140625" style="28" bestFit="1" customWidth="1"/>
    <col min="5" max="6" width="18" style="28" bestFit="1" customWidth="1"/>
    <col min="7" max="7" width="16.7109375" style="28" bestFit="1" customWidth="1"/>
    <col min="8" max="8" width="16.140625" style="28" bestFit="1" customWidth="1"/>
    <col min="9" max="9" width="16.7109375" style="28" bestFit="1" customWidth="1"/>
    <col min="10" max="10" width="16.140625" style="28" bestFit="1" customWidth="1"/>
    <col min="11" max="11" width="17.85546875" style="28" bestFit="1" customWidth="1"/>
    <col min="12" max="12" width="16.85546875" style="28" bestFit="1" customWidth="1"/>
    <col min="13" max="13" width="17.85546875" style="28" bestFit="1" customWidth="1"/>
    <col min="14" max="15" width="18.140625" style="28" bestFit="1" customWidth="1"/>
    <col min="16" max="17" width="18.28515625" style="28"/>
    <col min="18" max="18" width="17.28515625" style="28" bestFit="1" customWidth="1"/>
    <col min="19" max="21" width="18.28515625" style="28"/>
    <col min="22" max="22" width="17.85546875" style="28" bestFit="1" customWidth="1"/>
    <col min="23" max="23" width="18.28515625" style="28"/>
    <col min="24" max="24" width="13.5703125" style="28" bestFit="1" customWidth="1"/>
    <col min="25" max="25" width="18.140625" style="28" bestFit="1" customWidth="1"/>
    <col min="26" max="26" width="17.85546875" style="28" bestFit="1" customWidth="1"/>
    <col min="27" max="28" width="16.42578125" style="28" bestFit="1" customWidth="1"/>
    <col min="29" max="29" width="17.85546875" style="28" bestFit="1" customWidth="1"/>
    <col min="30" max="30" width="16.42578125" style="28" bestFit="1" customWidth="1"/>
    <col min="31" max="31" width="17.85546875" style="28" bestFit="1" customWidth="1"/>
    <col min="32" max="32" width="17.28515625" style="28" bestFit="1" customWidth="1"/>
    <col min="33" max="33" width="18" style="28" bestFit="1" customWidth="1"/>
    <col min="34" max="34" width="14" style="28" bestFit="1" customWidth="1"/>
    <col min="35" max="36" width="17" style="28" bestFit="1" customWidth="1"/>
    <col min="37" max="37" width="13.7109375" style="28" bestFit="1" customWidth="1"/>
    <col min="38" max="38" width="14.28515625" style="28" bestFit="1" customWidth="1"/>
    <col min="39" max="39" width="15.7109375" style="28" bestFit="1" customWidth="1"/>
    <col min="40" max="41" width="14.85546875" style="28" bestFit="1" customWidth="1"/>
    <col min="42" max="42" width="17.5703125" style="28" bestFit="1" customWidth="1"/>
    <col min="43" max="43" width="14.140625" style="28" bestFit="1" customWidth="1"/>
    <col min="44" max="44" width="14" style="28" bestFit="1" customWidth="1"/>
    <col min="45" max="45" width="14.42578125" style="28" bestFit="1" customWidth="1"/>
    <col min="46" max="46" width="16.28515625" style="28" bestFit="1" customWidth="1"/>
    <col min="47" max="47" width="14.42578125" style="28" bestFit="1" customWidth="1"/>
    <col min="48" max="49" width="18.140625" style="28" bestFit="1" customWidth="1"/>
    <col min="50" max="50" width="18" style="28" bestFit="1" customWidth="1"/>
    <col min="51" max="51" width="16.5703125" style="28" bestFit="1" customWidth="1"/>
    <col min="52" max="52" width="16" style="28" bestFit="1" customWidth="1"/>
    <col min="53" max="53" width="16.5703125" style="28" bestFit="1" customWidth="1"/>
    <col min="54" max="54" width="16" style="28" bestFit="1" customWidth="1"/>
    <col min="55" max="55" width="14.85546875" style="28" bestFit="1" customWidth="1"/>
    <col min="56" max="56" width="17.85546875" style="28" bestFit="1" customWidth="1"/>
    <col min="57" max="57" width="18" style="28" bestFit="1" customWidth="1"/>
    <col min="58" max="58" width="15" style="28" bestFit="1" customWidth="1"/>
    <col min="59" max="59" width="18" style="28" bestFit="1" customWidth="1"/>
    <col min="60" max="61" width="17" style="28" bestFit="1" customWidth="1"/>
    <col min="62" max="62" width="17.7109375" style="28" bestFit="1" customWidth="1"/>
    <col min="63" max="63" width="17" style="28" bestFit="1" customWidth="1"/>
    <col min="64" max="64" width="17.5703125" style="28" bestFit="1" customWidth="1"/>
    <col min="65" max="16384" width="18.28515625" style="28"/>
  </cols>
  <sheetData>
    <row r="1" spans="1:64" ht="120" customHeight="1" x14ac:dyDescent="0.25">
      <c r="A1" s="18" t="s">
        <v>875</v>
      </c>
      <c r="B1" s="18" t="s">
        <v>876</v>
      </c>
      <c r="C1" s="23" t="s">
        <v>83</v>
      </c>
      <c r="D1" s="19" t="s">
        <v>84</v>
      </c>
      <c r="E1" s="19" t="s">
        <v>85</v>
      </c>
      <c r="F1" s="19" t="s">
        <v>86</v>
      </c>
      <c r="G1" s="20" t="s">
        <v>87</v>
      </c>
      <c r="H1" s="20" t="s">
        <v>88</v>
      </c>
      <c r="I1" s="20" t="s">
        <v>89</v>
      </c>
      <c r="J1" s="20" t="s">
        <v>90</v>
      </c>
      <c r="K1" s="20" t="s">
        <v>91</v>
      </c>
      <c r="L1" s="20" t="s">
        <v>92</v>
      </c>
      <c r="M1" s="20" t="s">
        <v>93</v>
      </c>
      <c r="N1" s="20" t="s">
        <v>94</v>
      </c>
      <c r="O1" s="20" t="s">
        <v>95</v>
      </c>
      <c r="P1" s="20" t="s">
        <v>96</v>
      </c>
      <c r="Q1" s="19" t="s">
        <v>97</v>
      </c>
      <c r="R1" s="21" t="s">
        <v>98</v>
      </c>
      <c r="S1" s="20" t="s">
        <v>99</v>
      </c>
      <c r="T1" s="20" t="s">
        <v>100</v>
      </c>
      <c r="U1" s="20" t="s">
        <v>101</v>
      </c>
      <c r="V1" s="19" t="s">
        <v>102</v>
      </c>
      <c r="W1" s="19" t="s">
        <v>103</v>
      </c>
      <c r="X1" s="21" t="s">
        <v>104</v>
      </c>
      <c r="Y1" s="19" t="s">
        <v>105</v>
      </c>
      <c r="Z1" s="21" t="s">
        <v>106</v>
      </c>
      <c r="AA1" s="20" t="s">
        <v>107</v>
      </c>
      <c r="AB1" s="20" t="s">
        <v>108</v>
      </c>
      <c r="AC1" s="20" t="s">
        <v>109</v>
      </c>
      <c r="AD1" s="20" t="s">
        <v>110</v>
      </c>
      <c r="AE1" s="20" t="s">
        <v>111</v>
      </c>
      <c r="AF1" s="21" t="s">
        <v>112</v>
      </c>
      <c r="AG1" s="21" t="s">
        <v>113</v>
      </c>
      <c r="AH1" s="21" t="s">
        <v>15</v>
      </c>
      <c r="AI1" s="21" t="s">
        <v>114</v>
      </c>
      <c r="AJ1" s="22" t="s">
        <v>115</v>
      </c>
      <c r="AK1" s="21" t="s">
        <v>116</v>
      </c>
      <c r="AL1" s="21" t="s">
        <v>117</v>
      </c>
      <c r="AM1" s="23" t="s">
        <v>118</v>
      </c>
      <c r="AN1" s="23" t="s">
        <v>119</v>
      </c>
      <c r="AO1" s="23" t="s">
        <v>120</v>
      </c>
      <c r="AP1" s="23" t="s">
        <v>121</v>
      </c>
      <c r="AQ1" s="21" t="s">
        <v>122</v>
      </c>
      <c r="AR1" s="24" t="s">
        <v>123</v>
      </c>
      <c r="AS1" s="21" t="s">
        <v>124</v>
      </c>
      <c r="AT1" s="21" t="s">
        <v>125</v>
      </c>
      <c r="AU1" s="21" t="s">
        <v>126</v>
      </c>
      <c r="AV1" s="21" t="s">
        <v>127</v>
      </c>
      <c r="AW1" s="21" t="s">
        <v>128</v>
      </c>
      <c r="AX1" s="21" t="s">
        <v>129</v>
      </c>
      <c r="AY1" s="21" t="s">
        <v>130</v>
      </c>
      <c r="AZ1" s="20" t="s">
        <v>131</v>
      </c>
      <c r="BA1" s="21" t="s">
        <v>132</v>
      </c>
      <c r="BB1" s="20" t="s">
        <v>133</v>
      </c>
      <c r="BC1" s="21" t="s">
        <v>134</v>
      </c>
      <c r="BD1" s="20" t="s">
        <v>135</v>
      </c>
      <c r="BE1" s="21" t="s">
        <v>136</v>
      </c>
      <c r="BF1" s="21" t="s">
        <v>137</v>
      </c>
      <c r="BG1" s="20" t="s">
        <v>138</v>
      </c>
      <c r="BH1" s="20" t="s">
        <v>139</v>
      </c>
      <c r="BI1" s="20" t="s">
        <v>140</v>
      </c>
      <c r="BJ1" s="20" t="s">
        <v>141</v>
      </c>
      <c r="BK1" s="20" t="s">
        <v>142</v>
      </c>
      <c r="BL1" s="20" t="s">
        <v>143</v>
      </c>
    </row>
    <row r="2" spans="1:64" x14ac:dyDescent="0.25">
      <c r="A2" s="28" t="s">
        <v>266</v>
      </c>
      <c r="B2" s="28">
        <v>45187</v>
      </c>
      <c r="C2" s="28">
        <v>64.81</v>
      </c>
      <c r="D2" s="28">
        <v>17.46</v>
      </c>
      <c r="E2" s="29">
        <v>1131.8800000000001</v>
      </c>
      <c r="F2" s="29">
        <v>1182</v>
      </c>
      <c r="G2" s="28">
        <v>5.0000000000000001E-3</v>
      </c>
      <c r="H2" s="28">
        <v>2.0000000000000001E-4</v>
      </c>
      <c r="I2" s="28">
        <v>7.4000000000000003E-3</v>
      </c>
      <c r="J2" s="28">
        <v>8.9999999999999998E-4</v>
      </c>
      <c r="K2" s="28">
        <v>2.5100000000000001E-2</v>
      </c>
      <c r="L2" s="28">
        <v>0.93810000000000004</v>
      </c>
      <c r="M2" s="28">
        <v>2.3400000000000001E-2</v>
      </c>
      <c r="N2" s="28">
        <v>0.29260000000000003</v>
      </c>
      <c r="O2" s="28">
        <v>2.0999999999999999E-3</v>
      </c>
      <c r="P2" s="28">
        <v>0.1216</v>
      </c>
      <c r="Q2" s="28">
        <v>55.12</v>
      </c>
      <c r="R2" s="29">
        <v>52447.27</v>
      </c>
      <c r="S2" s="28">
        <v>0.22589999999999999</v>
      </c>
      <c r="T2" s="28">
        <v>0.1996</v>
      </c>
      <c r="U2" s="28">
        <v>0.57440000000000002</v>
      </c>
      <c r="V2" s="28">
        <v>18.27</v>
      </c>
      <c r="W2" s="28">
        <v>9.06</v>
      </c>
      <c r="X2" s="29">
        <v>63031.24</v>
      </c>
      <c r="Y2" s="28">
        <v>120.46</v>
      </c>
      <c r="Z2" s="29">
        <v>128263.9</v>
      </c>
      <c r="AA2" s="28">
        <v>0.85270000000000001</v>
      </c>
      <c r="AB2" s="28">
        <v>0.1011</v>
      </c>
      <c r="AC2" s="28">
        <v>4.48E-2</v>
      </c>
      <c r="AD2" s="28">
        <v>1.4E-3</v>
      </c>
      <c r="AE2" s="28">
        <v>0.14799999999999999</v>
      </c>
      <c r="AF2" s="28">
        <v>128.26</v>
      </c>
      <c r="AG2" s="29">
        <v>3475</v>
      </c>
      <c r="AH2" s="28">
        <v>444.5</v>
      </c>
      <c r="AI2" s="29">
        <v>125693.77</v>
      </c>
      <c r="AJ2" s="28" t="s">
        <v>16</v>
      </c>
      <c r="AK2" s="29">
        <v>34372</v>
      </c>
      <c r="AL2" s="29">
        <v>47290.19</v>
      </c>
      <c r="AM2" s="28">
        <v>46.27</v>
      </c>
      <c r="AN2" s="28">
        <v>25.66</v>
      </c>
      <c r="AO2" s="28">
        <v>29.45</v>
      </c>
      <c r="AP2" s="28">
        <v>4.6900000000000004</v>
      </c>
      <c r="AQ2" s="29">
        <v>1229.69</v>
      </c>
      <c r="AR2" s="28">
        <v>1.0069999999999999</v>
      </c>
      <c r="AS2" s="29">
        <v>1027.8699999999999</v>
      </c>
      <c r="AT2" s="29">
        <v>1734.62</v>
      </c>
      <c r="AU2" s="29">
        <v>4974.92</v>
      </c>
      <c r="AV2" s="28">
        <v>845.38</v>
      </c>
      <c r="AW2" s="28">
        <v>187.21</v>
      </c>
      <c r="AX2" s="29">
        <v>8770.01</v>
      </c>
      <c r="AY2" s="29">
        <v>4134.66</v>
      </c>
      <c r="AZ2" s="28">
        <v>0.46750000000000003</v>
      </c>
      <c r="BA2" s="29">
        <v>4091.44</v>
      </c>
      <c r="BB2" s="28">
        <v>0.4627</v>
      </c>
      <c r="BC2" s="28">
        <v>617.35</v>
      </c>
      <c r="BD2" s="28">
        <v>6.9800000000000001E-2</v>
      </c>
      <c r="BE2" s="29">
        <v>8843.4599999999991</v>
      </c>
      <c r="BF2" s="29">
        <v>3763.86</v>
      </c>
      <c r="BG2" s="28">
        <v>1.0414000000000001</v>
      </c>
      <c r="BH2" s="28">
        <v>0.56669999999999998</v>
      </c>
      <c r="BI2" s="28">
        <v>0.20760000000000001</v>
      </c>
      <c r="BJ2" s="28">
        <v>0.1678</v>
      </c>
      <c r="BK2" s="28">
        <v>3.3500000000000002E-2</v>
      </c>
      <c r="BL2" s="28">
        <v>2.4400000000000002E-2</v>
      </c>
    </row>
    <row r="3" spans="1:64" x14ac:dyDescent="0.25">
      <c r="A3" s="28" t="s">
        <v>267</v>
      </c>
      <c r="B3" s="28">
        <v>49494</v>
      </c>
      <c r="C3" s="28">
        <v>103.48</v>
      </c>
      <c r="D3" s="28">
        <v>10.27</v>
      </c>
      <c r="E3" s="29">
        <v>1062.6600000000001</v>
      </c>
      <c r="F3" s="29">
        <v>1071.3800000000001</v>
      </c>
      <c r="G3" s="28">
        <v>2.3E-3</v>
      </c>
      <c r="H3" s="28">
        <v>2.0000000000000001E-4</v>
      </c>
      <c r="I3" s="28">
        <v>5.1999999999999998E-3</v>
      </c>
      <c r="J3" s="28">
        <v>1.5E-3</v>
      </c>
      <c r="K3" s="28">
        <v>2.2599999999999999E-2</v>
      </c>
      <c r="L3" s="28">
        <v>0.94379999999999997</v>
      </c>
      <c r="M3" s="28">
        <v>2.4400000000000002E-2</v>
      </c>
      <c r="N3" s="28">
        <v>0.3805</v>
      </c>
      <c r="O3" s="28">
        <v>0</v>
      </c>
      <c r="P3" s="28">
        <v>0.12989999999999999</v>
      </c>
      <c r="Q3" s="28">
        <v>50.49</v>
      </c>
      <c r="R3" s="29">
        <v>50052.2</v>
      </c>
      <c r="S3" s="28">
        <v>0.22470000000000001</v>
      </c>
      <c r="T3" s="28">
        <v>0.18060000000000001</v>
      </c>
      <c r="U3" s="28">
        <v>0.59470000000000001</v>
      </c>
      <c r="V3" s="28">
        <v>17.59</v>
      </c>
      <c r="W3" s="28">
        <v>9.0299999999999994</v>
      </c>
      <c r="X3" s="29">
        <v>57597.02</v>
      </c>
      <c r="Y3" s="28">
        <v>113.99</v>
      </c>
      <c r="Z3" s="29">
        <v>99563.4</v>
      </c>
      <c r="AA3" s="28">
        <v>0.90229999999999999</v>
      </c>
      <c r="AB3" s="28">
        <v>5.4100000000000002E-2</v>
      </c>
      <c r="AC3" s="28">
        <v>4.2000000000000003E-2</v>
      </c>
      <c r="AD3" s="28">
        <v>1.6000000000000001E-3</v>
      </c>
      <c r="AE3" s="28">
        <v>9.8799999999999999E-2</v>
      </c>
      <c r="AF3" s="28">
        <v>99.56</v>
      </c>
      <c r="AG3" s="29">
        <v>2384.31</v>
      </c>
      <c r="AH3" s="28">
        <v>359.96</v>
      </c>
      <c r="AI3" s="29">
        <v>94560.37</v>
      </c>
      <c r="AJ3" s="28" t="s">
        <v>16</v>
      </c>
      <c r="AK3" s="29">
        <v>31668</v>
      </c>
      <c r="AL3" s="29">
        <v>43402.64</v>
      </c>
      <c r="AM3" s="28">
        <v>36.08</v>
      </c>
      <c r="AN3" s="28">
        <v>23.35</v>
      </c>
      <c r="AO3" s="28">
        <v>25.95</v>
      </c>
      <c r="AP3" s="28">
        <v>4.45</v>
      </c>
      <c r="AQ3" s="29">
        <v>1080.4000000000001</v>
      </c>
      <c r="AR3" s="28">
        <v>1.1092</v>
      </c>
      <c r="AS3" s="29">
        <v>1070.27</v>
      </c>
      <c r="AT3" s="29">
        <v>1898.18</v>
      </c>
      <c r="AU3" s="29">
        <v>5015.68</v>
      </c>
      <c r="AV3" s="28">
        <v>786.5</v>
      </c>
      <c r="AW3" s="28">
        <v>213.09</v>
      </c>
      <c r="AX3" s="29">
        <v>8983.7199999999993</v>
      </c>
      <c r="AY3" s="29">
        <v>5141</v>
      </c>
      <c r="AZ3" s="28">
        <v>0.56289999999999996</v>
      </c>
      <c r="BA3" s="29">
        <v>3303.71</v>
      </c>
      <c r="BB3" s="28">
        <v>0.36170000000000002</v>
      </c>
      <c r="BC3" s="28">
        <v>688.58</v>
      </c>
      <c r="BD3" s="28">
        <v>7.5399999999999995E-2</v>
      </c>
      <c r="BE3" s="29">
        <v>9133.2999999999993</v>
      </c>
      <c r="BF3" s="29">
        <v>4787.8900000000003</v>
      </c>
      <c r="BG3" s="28">
        <v>1.764</v>
      </c>
      <c r="BH3" s="28">
        <v>0.54759999999999998</v>
      </c>
      <c r="BI3" s="28">
        <v>0.2046</v>
      </c>
      <c r="BJ3" s="28">
        <v>0.18820000000000001</v>
      </c>
      <c r="BK3" s="28">
        <v>3.5299999999999998E-2</v>
      </c>
      <c r="BL3" s="28">
        <v>2.4299999999999999E-2</v>
      </c>
    </row>
    <row r="4" spans="1:64" x14ac:dyDescent="0.25">
      <c r="A4" s="28" t="s">
        <v>268</v>
      </c>
      <c r="B4" s="28">
        <v>43489</v>
      </c>
      <c r="C4" s="28">
        <v>47.29</v>
      </c>
      <c r="D4" s="28">
        <v>486.32</v>
      </c>
      <c r="E4" s="29">
        <v>22996.07</v>
      </c>
      <c r="F4" s="29">
        <v>17386.93</v>
      </c>
      <c r="G4" s="28">
        <v>1.11E-2</v>
      </c>
      <c r="H4" s="28">
        <v>2.9999999999999997E-4</v>
      </c>
      <c r="I4" s="28">
        <v>0.54359999999999997</v>
      </c>
      <c r="J4" s="28">
        <v>1.5E-3</v>
      </c>
      <c r="K4" s="28">
        <v>7.4800000000000005E-2</v>
      </c>
      <c r="L4" s="28">
        <v>0.31090000000000001</v>
      </c>
      <c r="M4" s="28">
        <v>5.7799999999999997E-2</v>
      </c>
      <c r="N4" s="28">
        <v>0.82410000000000005</v>
      </c>
      <c r="O4" s="28">
        <v>4.7699999999999999E-2</v>
      </c>
      <c r="P4" s="28">
        <v>0.15210000000000001</v>
      </c>
      <c r="Q4" s="28">
        <v>773.15</v>
      </c>
      <c r="R4" s="29">
        <v>61377.25</v>
      </c>
      <c r="S4" s="28">
        <v>0.16059999999999999</v>
      </c>
      <c r="T4" s="28">
        <v>0.1618</v>
      </c>
      <c r="U4" s="28">
        <v>0.67749999999999999</v>
      </c>
      <c r="V4" s="28">
        <v>19.09</v>
      </c>
      <c r="W4" s="28">
        <v>142.63999999999999</v>
      </c>
      <c r="X4" s="29">
        <v>78359.070000000007</v>
      </c>
      <c r="Y4" s="28">
        <v>160.88999999999999</v>
      </c>
      <c r="Z4" s="29">
        <v>110004.01</v>
      </c>
      <c r="AA4" s="28">
        <v>0.60960000000000003</v>
      </c>
      <c r="AB4" s="28">
        <v>0.35389999999999999</v>
      </c>
      <c r="AC4" s="28">
        <v>3.4200000000000001E-2</v>
      </c>
      <c r="AD4" s="28">
        <v>2.2000000000000001E-3</v>
      </c>
      <c r="AE4" s="28">
        <v>0.39119999999999999</v>
      </c>
      <c r="AF4" s="28">
        <v>110</v>
      </c>
      <c r="AG4" s="29">
        <v>4345.74</v>
      </c>
      <c r="AH4" s="28">
        <v>434.41</v>
      </c>
      <c r="AI4" s="29">
        <v>101562.26</v>
      </c>
      <c r="AJ4" s="28" t="s">
        <v>16</v>
      </c>
      <c r="AK4" s="29">
        <v>24282.5</v>
      </c>
      <c r="AL4" s="29">
        <v>37330.26</v>
      </c>
      <c r="AM4" s="28">
        <v>61.17</v>
      </c>
      <c r="AN4" s="28">
        <v>34.4</v>
      </c>
      <c r="AO4" s="28">
        <v>45.61</v>
      </c>
      <c r="AP4" s="28">
        <v>4.1900000000000004</v>
      </c>
      <c r="AQ4" s="28">
        <v>0</v>
      </c>
      <c r="AR4" s="28">
        <v>1.1092</v>
      </c>
      <c r="AS4" s="29">
        <v>1577.67</v>
      </c>
      <c r="AT4" s="29">
        <v>2695.48</v>
      </c>
      <c r="AU4" s="29">
        <v>7208.44</v>
      </c>
      <c r="AV4" s="29">
        <v>1432.77</v>
      </c>
      <c r="AW4" s="28">
        <v>863.3</v>
      </c>
      <c r="AX4" s="29">
        <v>13777.67</v>
      </c>
      <c r="AY4" s="29">
        <v>6219.45</v>
      </c>
      <c r="AZ4" s="28">
        <v>0.44350000000000001</v>
      </c>
      <c r="BA4" s="29">
        <v>5336.44</v>
      </c>
      <c r="BB4" s="28">
        <v>0.3805</v>
      </c>
      <c r="BC4" s="29">
        <v>2467.2199999999998</v>
      </c>
      <c r="BD4" s="28">
        <v>0.1759</v>
      </c>
      <c r="BE4" s="29">
        <v>14023.12</v>
      </c>
      <c r="BF4" s="29">
        <v>3777.12</v>
      </c>
      <c r="BG4" s="28">
        <v>1.4111</v>
      </c>
      <c r="BH4" s="28">
        <v>0.49230000000000002</v>
      </c>
      <c r="BI4" s="28">
        <v>0.19639999999999999</v>
      </c>
      <c r="BJ4" s="28">
        <v>0.2752</v>
      </c>
      <c r="BK4" s="28">
        <v>2.1299999999999999E-2</v>
      </c>
      <c r="BL4" s="28">
        <v>1.4800000000000001E-2</v>
      </c>
    </row>
    <row r="5" spans="1:64" x14ac:dyDescent="0.25">
      <c r="A5" s="28" t="s">
        <v>269</v>
      </c>
      <c r="B5" s="28">
        <v>45906</v>
      </c>
      <c r="C5" s="28">
        <v>133.52000000000001</v>
      </c>
      <c r="D5" s="28">
        <v>13.61</v>
      </c>
      <c r="E5" s="29">
        <v>1816.6</v>
      </c>
      <c r="F5" s="29">
        <v>1776.19</v>
      </c>
      <c r="G5" s="28">
        <v>2.8E-3</v>
      </c>
      <c r="H5" s="28">
        <v>2.0000000000000001E-4</v>
      </c>
      <c r="I5" s="28">
        <v>5.4999999999999997E-3</v>
      </c>
      <c r="J5" s="28">
        <v>1.2999999999999999E-3</v>
      </c>
      <c r="K5" s="28">
        <v>7.1999999999999998E-3</v>
      </c>
      <c r="L5" s="28">
        <v>0.96740000000000004</v>
      </c>
      <c r="M5" s="28">
        <v>1.5599999999999999E-2</v>
      </c>
      <c r="N5" s="28">
        <v>0.45200000000000001</v>
      </c>
      <c r="O5" s="28">
        <v>0</v>
      </c>
      <c r="P5" s="28">
        <v>0.14349999999999999</v>
      </c>
      <c r="Q5" s="28">
        <v>82.39</v>
      </c>
      <c r="R5" s="29">
        <v>51248.74</v>
      </c>
      <c r="S5" s="28">
        <v>0.20319999999999999</v>
      </c>
      <c r="T5" s="28">
        <v>0.1867</v>
      </c>
      <c r="U5" s="28">
        <v>0.61009999999999998</v>
      </c>
      <c r="V5" s="28">
        <v>17.96</v>
      </c>
      <c r="W5" s="28">
        <v>12.13</v>
      </c>
      <c r="X5" s="29">
        <v>66928.179999999993</v>
      </c>
      <c r="Y5" s="28">
        <v>144.69</v>
      </c>
      <c r="Z5" s="29">
        <v>120578.96</v>
      </c>
      <c r="AA5" s="28">
        <v>0.77400000000000002</v>
      </c>
      <c r="AB5" s="28">
        <v>0.13239999999999999</v>
      </c>
      <c r="AC5" s="28">
        <v>9.2100000000000001E-2</v>
      </c>
      <c r="AD5" s="28">
        <v>1.5E-3</v>
      </c>
      <c r="AE5" s="28">
        <v>0.23089999999999999</v>
      </c>
      <c r="AF5" s="28">
        <v>120.58</v>
      </c>
      <c r="AG5" s="29">
        <v>2996.15</v>
      </c>
      <c r="AH5" s="28">
        <v>358.64</v>
      </c>
      <c r="AI5" s="29">
        <v>116888.16</v>
      </c>
      <c r="AJ5" s="28" t="s">
        <v>16</v>
      </c>
      <c r="AK5" s="29">
        <v>29777</v>
      </c>
      <c r="AL5" s="29">
        <v>42900.73</v>
      </c>
      <c r="AM5" s="28">
        <v>36.090000000000003</v>
      </c>
      <c r="AN5" s="28">
        <v>23.63</v>
      </c>
      <c r="AO5" s="28">
        <v>25.12</v>
      </c>
      <c r="AP5" s="28">
        <v>4.07</v>
      </c>
      <c r="AQ5" s="28">
        <v>927.66</v>
      </c>
      <c r="AR5" s="28">
        <v>0.94369999999999998</v>
      </c>
      <c r="AS5" s="29">
        <v>1068.68</v>
      </c>
      <c r="AT5" s="29">
        <v>1927.52</v>
      </c>
      <c r="AU5" s="29">
        <v>5014.83</v>
      </c>
      <c r="AV5" s="28">
        <v>764.03</v>
      </c>
      <c r="AW5" s="28">
        <v>238.39</v>
      </c>
      <c r="AX5" s="29">
        <v>9013.44</v>
      </c>
      <c r="AY5" s="29">
        <v>4789.32</v>
      </c>
      <c r="AZ5" s="28">
        <v>0.53320000000000001</v>
      </c>
      <c r="BA5" s="29">
        <v>3310.77</v>
      </c>
      <c r="BB5" s="28">
        <v>0.36859999999999998</v>
      </c>
      <c r="BC5" s="28">
        <v>881.46</v>
      </c>
      <c r="BD5" s="28">
        <v>9.8100000000000007E-2</v>
      </c>
      <c r="BE5" s="29">
        <v>8981.56</v>
      </c>
      <c r="BF5" s="29">
        <v>4274.8500000000004</v>
      </c>
      <c r="BG5" s="28">
        <v>1.4338</v>
      </c>
      <c r="BH5" s="28">
        <v>0.55159999999999998</v>
      </c>
      <c r="BI5" s="28">
        <v>0.21970000000000001</v>
      </c>
      <c r="BJ5" s="28">
        <v>0.1673</v>
      </c>
      <c r="BK5" s="28">
        <v>3.5999999999999997E-2</v>
      </c>
      <c r="BL5" s="28">
        <v>2.53E-2</v>
      </c>
    </row>
    <row r="6" spans="1:64" x14ac:dyDescent="0.25">
      <c r="A6" s="28" t="s">
        <v>270</v>
      </c>
      <c r="B6" s="28">
        <v>45757</v>
      </c>
      <c r="C6" s="28">
        <v>94</v>
      </c>
      <c r="D6" s="28">
        <v>12.73</v>
      </c>
      <c r="E6" s="29">
        <v>1196.3499999999999</v>
      </c>
      <c r="F6" s="29">
        <v>1202.81</v>
      </c>
      <c r="G6" s="28">
        <v>3.0999999999999999E-3</v>
      </c>
      <c r="H6" s="28">
        <v>6.9999999999999999E-4</v>
      </c>
      <c r="I6" s="28">
        <v>6.7000000000000002E-3</v>
      </c>
      <c r="J6" s="28">
        <v>1.4E-3</v>
      </c>
      <c r="K6" s="28">
        <v>1.2200000000000001E-2</v>
      </c>
      <c r="L6" s="28">
        <v>0.95409999999999995</v>
      </c>
      <c r="M6" s="28">
        <v>2.18E-2</v>
      </c>
      <c r="N6" s="28">
        <v>0.30780000000000002</v>
      </c>
      <c r="O6" s="28">
        <v>0</v>
      </c>
      <c r="P6" s="28">
        <v>0.1216</v>
      </c>
      <c r="Q6" s="28">
        <v>55.21</v>
      </c>
      <c r="R6" s="29">
        <v>50678.21</v>
      </c>
      <c r="S6" s="28">
        <v>0.2495</v>
      </c>
      <c r="T6" s="28">
        <v>0.1794</v>
      </c>
      <c r="U6" s="28">
        <v>0.57110000000000005</v>
      </c>
      <c r="V6" s="28">
        <v>18.05</v>
      </c>
      <c r="W6" s="28">
        <v>7.85</v>
      </c>
      <c r="X6" s="29">
        <v>69144.52</v>
      </c>
      <c r="Y6" s="28">
        <v>147.9</v>
      </c>
      <c r="Z6" s="29">
        <v>106796.17</v>
      </c>
      <c r="AA6" s="28">
        <v>0.90649999999999997</v>
      </c>
      <c r="AB6" s="28">
        <v>5.0299999999999997E-2</v>
      </c>
      <c r="AC6" s="28">
        <v>4.1700000000000001E-2</v>
      </c>
      <c r="AD6" s="28">
        <v>1.5E-3</v>
      </c>
      <c r="AE6" s="28">
        <v>9.4E-2</v>
      </c>
      <c r="AF6" s="28">
        <v>106.8</v>
      </c>
      <c r="AG6" s="29">
        <v>2625.56</v>
      </c>
      <c r="AH6" s="28">
        <v>389.95</v>
      </c>
      <c r="AI6" s="29">
        <v>103670.71</v>
      </c>
      <c r="AJ6" s="28" t="s">
        <v>16</v>
      </c>
      <c r="AK6" s="29">
        <v>32779</v>
      </c>
      <c r="AL6" s="29">
        <v>46370.19</v>
      </c>
      <c r="AM6" s="28">
        <v>35.04</v>
      </c>
      <c r="AN6" s="28">
        <v>23.87</v>
      </c>
      <c r="AO6" s="28">
        <v>25.59</v>
      </c>
      <c r="AP6" s="28">
        <v>4.51</v>
      </c>
      <c r="AQ6" s="29">
        <v>1126.6099999999999</v>
      </c>
      <c r="AR6" s="28">
        <v>1.105</v>
      </c>
      <c r="AS6" s="29">
        <v>1128.22</v>
      </c>
      <c r="AT6" s="29">
        <v>1857.88</v>
      </c>
      <c r="AU6" s="29">
        <v>4953.7299999999996</v>
      </c>
      <c r="AV6" s="28">
        <v>796.22</v>
      </c>
      <c r="AW6" s="28">
        <v>182.79</v>
      </c>
      <c r="AX6" s="29">
        <v>8918.84</v>
      </c>
      <c r="AY6" s="29">
        <v>4738.76</v>
      </c>
      <c r="AZ6" s="28">
        <v>0.52969999999999995</v>
      </c>
      <c r="BA6" s="29">
        <v>3554.26</v>
      </c>
      <c r="BB6" s="28">
        <v>0.39729999999999999</v>
      </c>
      <c r="BC6" s="28">
        <v>653.11</v>
      </c>
      <c r="BD6" s="28">
        <v>7.2999999999999995E-2</v>
      </c>
      <c r="BE6" s="29">
        <v>8946.1299999999992</v>
      </c>
      <c r="BF6" s="29">
        <v>4409.88</v>
      </c>
      <c r="BG6" s="28">
        <v>1.4462999999999999</v>
      </c>
      <c r="BH6" s="28">
        <v>0.54969999999999997</v>
      </c>
      <c r="BI6" s="28">
        <v>0.20280000000000001</v>
      </c>
      <c r="BJ6" s="28">
        <v>0.1898</v>
      </c>
      <c r="BK6" s="28">
        <v>3.5400000000000001E-2</v>
      </c>
      <c r="BL6" s="28">
        <v>2.2499999999999999E-2</v>
      </c>
    </row>
    <row r="7" spans="1:64" x14ac:dyDescent="0.25">
      <c r="A7" s="28" t="s">
        <v>271</v>
      </c>
      <c r="B7" s="28">
        <v>43497</v>
      </c>
      <c r="C7" s="28">
        <v>20.57</v>
      </c>
      <c r="D7" s="28">
        <v>171.07</v>
      </c>
      <c r="E7" s="29">
        <v>3519.13</v>
      </c>
      <c r="F7" s="29">
        <v>3149.86</v>
      </c>
      <c r="G7" s="28">
        <v>6.4000000000000003E-3</v>
      </c>
      <c r="H7" s="28">
        <v>4.0000000000000002E-4</v>
      </c>
      <c r="I7" s="28">
        <v>0.17</v>
      </c>
      <c r="J7" s="28">
        <v>1.6000000000000001E-3</v>
      </c>
      <c r="K7" s="28">
        <v>6.1199999999999997E-2</v>
      </c>
      <c r="L7" s="28">
        <v>0.66600000000000004</v>
      </c>
      <c r="M7" s="28">
        <v>9.4399999999999998E-2</v>
      </c>
      <c r="N7" s="28">
        <v>0.67900000000000005</v>
      </c>
      <c r="O7" s="28">
        <v>2.92E-2</v>
      </c>
      <c r="P7" s="28">
        <v>0.15290000000000001</v>
      </c>
      <c r="Q7" s="28">
        <v>140.57</v>
      </c>
      <c r="R7" s="29">
        <v>53462.87</v>
      </c>
      <c r="S7" s="28">
        <v>0.22459999999999999</v>
      </c>
      <c r="T7" s="28">
        <v>0.1867</v>
      </c>
      <c r="U7" s="28">
        <v>0.5887</v>
      </c>
      <c r="V7" s="28">
        <v>17.920000000000002</v>
      </c>
      <c r="W7" s="28">
        <v>22.55</v>
      </c>
      <c r="X7" s="29">
        <v>73703.25</v>
      </c>
      <c r="Y7" s="28">
        <v>153.41999999999999</v>
      </c>
      <c r="Z7" s="29">
        <v>89561.96</v>
      </c>
      <c r="AA7" s="28">
        <v>0.6905</v>
      </c>
      <c r="AB7" s="28">
        <v>0.26729999999999998</v>
      </c>
      <c r="AC7" s="28">
        <v>4.0099999999999997E-2</v>
      </c>
      <c r="AD7" s="28">
        <v>2.0999999999999999E-3</v>
      </c>
      <c r="AE7" s="28">
        <v>0.31159999999999999</v>
      </c>
      <c r="AF7" s="28">
        <v>89.56</v>
      </c>
      <c r="AG7" s="29">
        <v>2772.94</v>
      </c>
      <c r="AH7" s="28">
        <v>370.36</v>
      </c>
      <c r="AI7" s="29">
        <v>91518.6</v>
      </c>
      <c r="AJ7" s="28" t="s">
        <v>16</v>
      </c>
      <c r="AK7" s="29">
        <v>23897</v>
      </c>
      <c r="AL7" s="29">
        <v>34872.69</v>
      </c>
      <c r="AM7" s="28">
        <v>50.29</v>
      </c>
      <c r="AN7" s="28">
        <v>29.21</v>
      </c>
      <c r="AO7" s="28">
        <v>33.83</v>
      </c>
      <c r="AP7" s="28">
        <v>4.54</v>
      </c>
      <c r="AQ7" s="28">
        <v>745.27</v>
      </c>
      <c r="AR7" s="28">
        <v>1.0023</v>
      </c>
      <c r="AS7" s="29">
        <v>1229.46</v>
      </c>
      <c r="AT7" s="29">
        <v>1961.19</v>
      </c>
      <c r="AU7" s="29">
        <v>6043.51</v>
      </c>
      <c r="AV7" s="29">
        <v>1033.96</v>
      </c>
      <c r="AW7" s="28">
        <v>447.98</v>
      </c>
      <c r="AX7" s="29">
        <v>10716.11</v>
      </c>
      <c r="AY7" s="29">
        <v>5976.6</v>
      </c>
      <c r="AZ7" s="28">
        <v>0.55930000000000002</v>
      </c>
      <c r="BA7" s="29">
        <v>3128.22</v>
      </c>
      <c r="BB7" s="28">
        <v>0.29270000000000002</v>
      </c>
      <c r="BC7" s="29">
        <v>1581.57</v>
      </c>
      <c r="BD7" s="28">
        <v>0.14799999999999999</v>
      </c>
      <c r="BE7" s="29">
        <v>10686.39</v>
      </c>
      <c r="BF7" s="29">
        <v>4505.18</v>
      </c>
      <c r="BG7" s="28">
        <v>2.1358000000000001</v>
      </c>
      <c r="BH7" s="28">
        <v>0.55200000000000005</v>
      </c>
      <c r="BI7" s="28">
        <v>0.21429999999999999</v>
      </c>
      <c r="BJ7" s="28">
        <v>0.1928</v>
      </c>
      <c r="BK7" s="28">
        <v>2.81E-2</v>
      </c>
      <c r="BL7" s="28">
        <v>1.2800000000000001E-2</v>
      </c>
    </row>
    <row r="8" spans="1:64" x14ac:dyDescent="0.25">
      <c r="A8" s="28" t="s">
        <v>272</v>
      </c>
      <c r="B8" s="28">
        <v>46847</v>
      </c>
      <c r="C8" s="28">
        <v>96.57</v>
      </c>
      <c r="D8" s="28">
        <v>14.49</v>
      </c>
      <c r="E8" s="29">
        <v>1398.91</v>
      </c>
      <c r="F8" s="29">
        <v>1400.29</v>
      </c>
      <c r="G8" s="28">
        <v>2.3999999999999998E-3</v>
      </c>
      <c r="H8" s="28">
        <v>2.9999999999999997E-4</v>
      </c>
      <c r="I8" s="28">
        <v>5.0000000000000001E-3</v>
      </c>
      <c r="J8" s="28">
        <v>1.4E-3</v>
      </c>
      <c r="K8" s="28">
        <v>8.0000000000000002E-3</v>
      </c>
      <c r="L8" s="28">
        <v>0.96899999999999997</v>
      </c>
      <c r="M8" s="28">
        <v>1.4E-2</v>
      </c>
      <c r="N8" s="28">
        <v>0.37580000000000002</v>
      </c>
      <c r="O8" s="28">
        <v>0</v>
      </c>
      <c r="P8" s="28">
        <v>0.1298</v>
      </c>
      <c r="Q8" s="28">
        <v>62.69</v>
      </c>
      <c r="R8" s="29">
        <v>50890.21</v>
      </c>
      <c r="S8" s="28">
        <v>0.22670000000000001</v>
      </c>
      <c r="T8" s="28">
        <v>0.17960000000000001</v>
      </c>
      <c r="U8" s="28">
        <v>0.59370000000000001</v>
      </c>
      <c r="V8" s="28">
        <v>18.32</v>
      </c>
      <c r="W8" s="28">
        <v>10.17</v>
      </c>
      <c r="X8" s="29">
        <v>63053.81</v>
      </c>
      <c r="Y8" s="28">
        <v>133.03</v>
      </c>
      <c r="Z8" s="29">
        <v>98786.880000000005</v>
      </c>
      <c r="AA8" s="28">
        <v>0.90780000000000005</v>
      </c>
      <c r="AB8" s="28">
        <v>5.45E-2</v>
      </c>
      <c r="AC8" s="28">
        <v>3.6299999999999999E-2</v>
      </c>
      <c r="AD8" s="28">
        <v>1.4E-3</v>
      </c>
      <c r="AE8" s="28">
        <v>9.2700000000000005E-2</v>
      </c>
      <c r="AF8" s="28">
        <v>98.79</v>
      </c>
      <c r="AG8" s="29">
        <v>2434.91</v>
      </c>
      <c r="AH8" s="28">
        <v>363.19</v>
      </c>
      <c r="AI8" s="29">
        <v>96160.18</v>
      </c>
      <c r="AJ8" s="28" t="s">
        <v>16</v>
      </c>
      <c r="AK8" s="29">
        <v>31753</v>
      </c>
      <c r="AL8" s="29">
        <v>42529.31</v>
      </c>
      <c r="AM8" s="28">
        <v>33.11</v>
      </c>
      <c r="AN8" s="28">
        <v>24.06</v>
      </c>
      <c r="AO8" s="28">
        <v>24.86</v>
      </c>
      <c r="AP8" s="28">
        <v>4.3600000000000003</v>
      </c>
      <c r="AQ8" s="28">
        <v>963.5</v>
      </c>
      <c r="AR8" s="28">
        <v>0.98560000000000003</v>
      </c>
      <c r="AS8" s="29">
        <v>1032.74</v>
      </c>
      <c r="AT8" s="29">
        <v>1911.69</v>
      </c>
      <c r="AU8" s="29">
        <v>4857.3500000000004</v>
      </c>
      <c r="AV8" s="28">
        <v>738.63</v>
      </c>
      <c r="AW8" s="28">
        <v>200.01</v>
      </c>
      <c r="AX8" s="29">
        <v>8740.42</v>
      </c>
      <c r="AY8" s="29">
        <v>5142.07</v>
      </c>
      <c r="AZ8" s="28">
        <v>0.59350000000000003</v>
      </c>
      <c r="BA8" s="29">
        <v>2802.84</v>
      </c>
      <c r="BB8" s="28">
        <v>0.32350000000000001</v>
      </c>
      <c r="BC8" s="28">
        <v>718.39</v>
      </c>
      <c r="BD8" s="28">
        <v>8.2900000000000001E-2</v>
      </c>
      <c r="BE8" s="29">
        <v>8663.2900000000009</v>
      </c>
      <c r="BF8" s="29">
        <v>5008.5200000000004</v>
      </c>
      <c r="BG8" s="28">
        <v>1.9709000000000001</v>
      </c>
      <c r="BH8" s="28">
        <v>0.55769999999999997</v>
      </c>
      <c r="BI8" s="28">
        <v>0.2122</v>
      </c>
      <c r="BJ8" s="28">
        <v>0.17449999999999999</v>
      </c>
      <c r="BK8" s="28">
        <v>3.6200000000000003E-2</v>
      </c>
      <c r="BL8" s="28">
        <v>1.95E-2</v>
      </c>
    </row>
    <row r="9" spans="1:64" x14ac:dyDescent="0.25">
      <c r="A9" s="28" t="s">
        <v>273</v>
      </c>
      <c r="B9" s="28">
        <v>45195</v>
      </c>
      <c r="C9" s="28">
        <v>35.9</v>
      </c>
      <c r="D9" s="28">
        <v>117.94</v>
      </c>
      <c r="E9" s="29">
        <v>4234.43</v>
      </c>
      <c r="F9" s="29">
        <v>4039</v>
      </c>
      <c r="G9" s="28">
        <v>1.4999999999999999E-2</v>
      </c>
      <c r="H9" s="28">
        <v>4.0000000000000002E-4</v>
      </c>
      <c r="I9" s="28">
        <v>6.4199999999999993E-2</v>
      </c>
      <c r="J9" s="28">
        <v>1.6999999999999999E-3</v>
      </c>
      <c r="K9" s="28">
        <v>2.93E-2</v>
      </c>
      <c r="L9" s="28">
        <v>0.84609999999999996</v>
      </c>
      <c r="M9" s="28">
        <v>4.3299999999999998E-2</v>
      </c>
      <c r="N9" s="28">
        <v>0.27729999999999999</v>
      </c>
      <c r="O9" s="28">
        <v>1.29E-2</v>
      </c>
      <c r="P9" s="28">
        <v>0.1166</v>
      </c>
      <c r="Q9" s="28">
        <v>171.22</v>
      </c>
      <c r="R9" s="29">
        <v>57828.19</v>
      </c>
      <c r="S9" s="28">
        <v>0.2369</v>
      </c>
      <c r="T9" s="28">
        <v>0.2298</v>
      </c>
      <c r="U9" s="28">
        <v>0.53339999999999999</v>
      </c>
      <c r="V9" s="28">
        <v>19.54</v>
      </c>
      <c r="W9" s="28">
        <v>22.17</v>
      </c>
      <c r="X9" s="29">
        <v>80280.210000000006</v>
      </c>
      <c r="Y9" s="28">
        <v>187.64</v>
      </c>
      <c r="Z9" s="29">
        <v>156476.81</v>
      </c>
      <c r="AA9" s="28">
        <v>0.78920000000000001</v>
      </c>
      <c r="AB9" s="28">
        <v>0.18459999999999999</v>
      </c>
      <c r="AC9" s="28">
        <v>2.53E-2</v>
      </c>
      <c r="AD9" s="28">
        <v>8.9999999999999998E-4</v>
      </c>
      <c r="AE9" s="28">
        <v>0.21149999999999999</v>
      </c>
      <c r="AF9" s="28">
        <v>156.47999999999999</v>
      </c>
      <c r="AG9" s="29">
        <v>5327.89</v>
      </c>
      <c r="AH9" s="28">
        <v>656.93</v>
      </c>
      <c r="AI9" s="29">
        <v>174910.28</v>
      </c>
      <c r="AJ9" s="28" t="s">
        <v>16</v>
      </c>
      <c r="AK9" s="29">
        <v>36924</v>
      </c>
      <c r="AL9" s="29">
        <v>54570.79</v>
      </c>
      <c r="AM9" s="28">
        <v>57.02</v>
      </c>
      <c r="AN9" s="28">
        <v>33.61</v>
      </c>
      <c r="AO9" s="28">
        <v>36</v>
      </c>
      <c r="AP9" s="28">
        <v>5.03</v>
      </c>
      <c r="AQ9" s="29">
        <v>1289.82</v>
      </c>
      <c r="AR9" s="28">
        <v>0.85850000000000004</v>
      </c>
      <c r="AS9" s="29">
        <v>1054.05</v>
      </c>
      <c r="AT9" s="29">
        <v>1871.16</v>
      </c>
      <c r="AU9" s="29">
        <v>5479.8</v>
      </c>
      <c r="AV9" s="28">
        <v>976.69</v>
      </c>
      <c r="AW9" s="28">
        <v>234.99</v>
      </c>
      <c r="AX9" s="29">
        <v>9616.69</v>
      </c>
      <c r="AY9" s="29">
        <v>3491.59</v>
      </c>
      <c r="AZ9" s="28">
        <v>0.38219999999999998</v>
      </c>
      <c r="BA9" s="29">
        <v>5064.1499999999996</v>
      </c>
      <c r="BB9" s="28">
        <v>0.55430000000000001</v>
      </c>
      <c r="BC9" s="28">
        <v>580.49</v>
      </c>
      <c r="BD9" s="28">
        <v>6.3500000000000001E-2</v>
      </c>
      <c r="BE9" s="29">
        <v>9136.24</v>
      </c>
      <c r="BF9" s="29">
        <v>2161.0500000000002</v>
      </c>
      <c r="BG9" s="28">
        <v>0.43259999999999998</v>
      </c>
      <c r="BH9" s="28">
        <v>0.59399999999999997</v>
      </c>
      <c r="BI9" s="28">
        <v>0.2263</v>
      </c>
      <c r="BJ9" s="28">
        <v>0.12640000000000001</v>
      </c>
      <c r="BK9" s="28">
        <v>3.2199999999999999E-2</v>
      </c>
      <c r="BL9" s="28">
        <v>2.1100000000000001E-2</v>
      </c>
    </row>
    <row r="10" spans="1:64" x14ac:dyDescent="0.25">
      <c r="A10" s="28" t="s">
        <v>274</v>
      </c>
      <c r="B10" s="28">
        <v>49759</v>
      </c>
      <c r="C10" s="28">
        <v>70.81</v>
      </c>
      <c r="D10" s="28">
        <v>17.2</v>
      </c>
      <c r="E10" s="29">
        <v>1217.94</v>
      </c>
      <c r="F10" s="29">
        <v>1205.3800000000001</v>
      </c>
      <c r="G10" s="28">
        <v>6.3E-3</v>
      </c>
      <c r="H10" s="28">
        <v>2.9999999999999997E-4</v>
      </c>
      <c r="I10" s="28">
        <v>4.7999999999999996E-3</v>
      </c>
      <c r="J10" s="28">
        <v>8.9999999999999998E-4</v>
      </c>
      <c r="K10" s="28">
        <v>1.06E-2</v>
      </c>
      <c r="L10" s="28">
        <v>0.95979999999999999</v>
      </c>
      <c r="M10" s="28">
        <v>1.72E-2</v>
      </c>
      <c r="N10" s="28">
        <v>0.2016</v>
      </c>
      <c r="O10" s="28">
        <v>2.3E-3</v>
      </c>
      <c r="P10" s="28">
        <v>0.1089</v>
      </c>
      <c r="Q10" s="28">
        <v>60.14</v>
      </c>
      <c r="R10" s="29">
        <v>52621.599999999999</v>
      </c>
      <c r="S10" s="28">
        <v>0.18940000000000001</v>
      </c>
      <c r="T10" s="28">
        <v>0.18149999999999999</v>
      </c>
      <c r="U10" s="28">
        <v>0.62909999999999999</v>
      </c>
      <c r="V10" s="28">
        <v>18.45</v>
      </c>
      <c r="W10" s="28">
        <v>8.75</v>
      </c>
      <c r="X10" s="29">
        <v>70402.17</v>
      </c>
      <c r="Y10" s="28">
        <v>136.16</v>
      </c>
      <c r="Z10" s="29">
        <v>142444.35</v>
      </c>
      <c r="AA10" s="28">
        <v>0.83340000000000003</v>
      </c>
      <c r="AB10" s="28">
        <v>0.1153</v>
      </c>
      <c r="AC10" s="28">
        <v>5.04E-2</v>
      </c>
      <c r="AD10" s="28">
        <v>8.9999999999999998E-4</v>
      </c>
      <c r="AE10" s="28">
        <v>0.16669999999999999</v>
      </c>
      <c r="AF10" s="28">
        <v>142.44</v>
      </c>
      <c r="AG10" s="29">
        <v>3917.26</v>
      </c>
      <c r="AH10" s="28">
        <v>480.57</v>
      </c>
      <c r="AI10" s="29">
        <v>144819.92000000001</v>
      </c>
      <c r="AJ10" s="28" t="s">
        <v>16</v>
      </c>
      <c r="AK10" s="29">
        <v>36406</v>
      </c>
      <c r="AL10" s="29">
        <v>53448.54</v>
      </c>
      <c r="AM10" s="28">
        <v>41.28</v>
      </c>
      <c r="AN10" s="28">
        <v>26.03</v>
      </c>
      <c r="AO10" s="28">
        <v>28.2</v>
      </c>
      <c r="AP10" s="28">
        <v>4.53</v>
      </c>
      <c r="AQ10" s="29">
        <v>1169.46</v>
      </c>
      <c r="AR10" s="28">
        <v>0.98599999999999999</v>
      </c>
      <c r="AS10" s="29">
        <v>1152.47</v>
      </c>
      <c r="AT10" s="29">
        <v>1749.17</v>
      </c>
      <c r="AU10" s="29">
        <v>5106.3500000000004</v>
      </c>
      <c r="AV10" s="28">
        <v>900.37</v>
      </c>
      <c r="AW10" s="28">
        <v>189.11</v>
      </c>
      <c r="AX10" s="29">
        <v>9097.4599999999991</v>
      </c>
      <c r="AY10" s="29">
        <v>4080.37</v>
      </c>
      <c r="AZ10" s="28">
        <v>0.4481</v>
      </c>
      <c r="BA10" s="29">
        <v>4516.42</v>
      </c>
      <c r="BB10" s="28">
        <v>0.496</v>
      </c>
      <c r="BC10" s="28">
        <v>508.17</v>
      </c>
      <c r="BD10" s="28">
        <v>5.5800000000000002E-2</v>
      </c>
      <c r="BE10" s="29">
        <v>9104.9599999999991</v>
      </c>
      <c r="BF10" s="29">
        <v>3298.13</v>
      </c>
      <c r="BG10" s="28">
        <v>0.78349999999999997</v>
      </c>
      <c r="BH10" s="28">
        <v>0.57450000000000001</v>
      </c>
      <c r="BI10" s="28">
        <v>0.2112</v>
      </c>
      <c r="BJ10" s="28">
        <v>0.15179999999999999</v>
      </c>
      <c r="BK10" s="28">
        <v>3.6400000000000002E-2</v>
      </c>
      <c r="BL10" s="28">
        <v>2.6100000000000002E-2</v>
      </c>
    </row>
    <row r="11" spans="1:64" x14ac:dyDescent="0.25">
      <c r="A11" s="28" t="s">
        <v>275</v>
      </c>
      <c r="B11" s="28">
        <v>46623</v>
      </c>
      <c r="C11" s="28">
        <v>82.29</v>
      </c>
      <c r="D11" s="28">
        <v>9.74</v>
      </c>
      <c r="E11" s="28">
        <v>801.2</v>
      </c>
      <c r="F11" s="28">
        <v>787.52</v>
      </c>
      <c r="G11" s="28">
        <v>3.3E-3</v>
      </c>
      <c r="H11" s="28">
        <v>2.0000000000000001E-4</v>
      </c>
      <c r="I11" s="28">
        <v>4.4000000000000003E-3</v>
      </c>
      <c r="J11" s="28">
        <v>1.1000000000000001E-3</v>
      </c>
      <c r="K11" s="28">
        <v>9.4000000000000004E-3</v>
      </c>
      <c r="L11" s="28">
        <v>0.96509999999999996</v>
      </c>
      <c r="M11" s="28">
        <v>1.66E-2</v>
      </c>
      <c r="N11" s="28">
        <v>0.39479999999999998</v>
      </c>
      <c r="O11" s="28">
        <v>1.1999999999999999E-3</v>
      </c>
      <c r="P11" s="28">
        <v>0.13769999999999999</v>
      </c>
      <c r="Q11" s="28">
        <v>39.229999999999997</v>
      </c>
      <c r="R11" s="29">
        <v>47161.94</v>
      </c>
      <c r="S11" s="28">
        <v>0.23449999999999999</v>
      </c>
      <c r="T11" s="28">
        <v>0.1575</v>
      </c>
      <c r="U11" s="28">
        <v>0.60799999999999998</v>
      </c>
      <c r="V11" s="28">
        <v>16.97</v>
      </c>
      <c r="W11" s="28">
        <v>7.54</v>
      </c>
      <c r="X11" s="29">
        <v>53919.41</v>
      </c>
      <c r="Y11" s="28">
        <v>102.34</v>
      </c>
      <c r="Z11" s="29">
        <v>96228.479999999996</v>
      </c>
      <c r="AA11" s="28">
        <v>0.90390000000000004</v>
      </c>
      <c r="AB11" s="28">
        <v>5.4699999999999999E-2</v>
      </c>
      <c r="AC11" s="28">
        <v>4.0099999999999997E-2</v>
      </c>
      <c r="AD11" s="28">
        <v>1.2999999999999999E-3</v>
      </c>
      <c r="AE11" s="28">
        <v>9.7100000000000006E-2</v>
      </c>
      <c r="AF11" s="28">
        <v>96.23</v>
      </c>
      <c r="AG11" s="29">
        <v>2384.5100000000002</v>
      </c>
      <c r="AH11" s="28">
        <v>372.07</v>
      </c>
      <c r="AI11" s="29">
        <v>91736.43</v>
      </c>
      <c r="AJ11" s="28" t="s">
        <v>16</v>
      </c>
      <c r="AK11" s="29">
        <v>30050</v>
      </c>
      <c r="AL11" s="29">
        <v>40575.21</v>
      </c>
      <c r="AM11" s="28">
        <v>37.17</v>
      </c>
      <c r="AN11" s="28">
        <v>23.82</v>
      </c>
      <c r="AO11" s="28">
        <v>25.64</v>
      </c>
      <c r="AP11" s="28">
        <v>4.7</v>
      </c>
      <c r="AQ11" s="29">
        <v>1094.4000000000001</v>
      </c>
      <c r="AR11" s="28">
        <v>1.1875</v>
      </c>
      <c r="AS11" s="29">
        <v>1242.1099999999999</v>
      </c>
      <c r="AT11" s="29">
        <v>1943.57</v>
      </c>
      <c r="AU11" s="29">
        <v>5127.93</v>
      </c>
      <c r="AV11" s="28">
        <v>795.08</v>
      </c>
      <c r="AW11" s="28">
        <v>193.51</v>
      </c>
      <c r="AX11" s="29">
        <v>9302.19</v>
      </c>
      <c r="AY11" s="29">
        <v>5290.05</v>
      </c>
      <c r="AZ11" s="28">
        <v>0.56089999999999995</v>
      </c>
      <c r="BA11" s="29">
        <v>3360.64</v>
      </c>
      <c r="BB11" s="28">
        <v>0.35630000000000001</v>
      </c>
      <c r="BC11" s="28">
        <v>780.5</v>
      </c>
      <c r="BD11" s="28">
        <v>8.2799999999999999E-2</v>
      </c>
      <c r="BE11" s="29">
        <v>9431.2000000000007</v>
      </c>
      <c r="BF11" s="29">
        <v>4825.7</v>
      </c>
      <c r="BG11" s="28">
        <v>1.9432</v>
      </c>
      <c r="BH11" s="28">
        <v>0.53769999999999996</v>
      </c>
      <c r="BI11" s="28">
        <v>0.2094</v>
      </c>
      <c r="BJ11" s="28">
        <v>0.1953</v>
      </c>
      <c r="BK11" s="28">
        <v>3.5400000000000001E-2</v>
      </c>
      <c r="BL11" s="28">
        <v>2.2200000000000001E-2</v>
      </c>
    </row>
    <row r="12" spans="1:64" x14ac:dyDescent="0.25">
      <c r="A12" s="28" t="s">
        <v>276</v>
      </c>
      <c r="B12" s="28">
        <v>48207</v>
      </c>
      <c r="C12" s="28">
        <v>38.24</v>
      </c>
      <c r="D12" s="28">
        <v>107.36</v>
      </c>
      <c r="E12" s="29">
        <v>4105.22</v>
      </c>
      <c r="F12" s="29">
        <v>3971.67</v>
      </c>
      <c r="G12" s="28">
        <v>1.8800000000000001E-2</v>
      </c>
      <c r="H12" s="28">
        <v>2.9999999999999997E-4</v>
      </c>
      <c r="I12" s="28">
        <v>0.02</v>
      </c>
      <c r="J12" s="28">
        <v>1E-3</v>
      </c>
      <c r="K12" s="28">
        <v>1.9099999999999999E-2</v>
      </c>
      <c r="L12" s="28">
        <v>0.91610000000000003</v>
      </c>
      <c r="M12" s="28">
        <v>2.4799999999999999E-2</v>
      </c>
      <c r="N12" s="28">
        <v>0.15870000000000001</v>
      </c>
      <c r="O12" s="28">
        <v>8.3999999999999995E-3</v>
      </c>
      <c r="P12" s="28">
        <v>0.10390000000000001</v>
      </c>
      <c r="Q12" s="28">
        <v>174.36</v>
      </c>
      <c r="R12" s="29">
        <v>62783.38</v>
      </c>
      <c r="S12" s="28">
        <v>0.20580000000000001</v>
      </c>
      <c r="T12" s="28">
        <v>0.21310000000000001</v>
      </c>
      <c r="U12" s="28">
        <v>0.58109999999999995</v>
      </c>
      <c r="V12" s="28">
        <v>19.72</v>
      </c>
      <c r="W12" s="28">
        <v>19.55</v>
      </c>
      <c r="X12" s="29">
        <v>82300.81</v>
      </c>
      <c r="Y12" s="28">
        <v>206.61</v>
      </c>
      <c r="Z12" s="29">
        <v>188219.48</v>
      </c>
      <c r="AA12" s="28">
        <v>0.81779999999999997</v>
      </c>
      <c r="AB12" s="28">
        <v>0.15989999999999999</v>
      </c>
      <c r="AC12" s="28">
        <v>2.1399999999999999E-2</v>
      </c>
      <c r="AD12" s="28">
        <v>8.0000000000000004E-4</v>
      </c>
      <c r="AE12" s="28">
        <v>0.18229999999999999</v>
      </c>
      <c r="AF12" s="28">
        <v>188.22</v>
      </c>
      <c r="AG12" s="29">
        <v>6634.82</v>
      </c>
      <c r="AH12" s="28">
        <v>798.94</v>
      </c>
      <c r="AI12" s="29">
        <v>211509.21</v>
      </c>
      <c r="AJ12" s="28" t="s">
        <v>16</v>
      </c>
      <c r="AK12" s="29">
        <v>41404</v>
      </c>
      <c r="AL12" s="29">
        <v>68227.570000000007</v>
      </c>
      <c r="AM12" s="28">
        <v>63.54</v>
      </c>
      <c r="AN12" s="28">
        <v>34.33</v>
      </c>
      <c r="AO12" s="28">
        <v>36.56</v>
      </c>
      <c r="AP12" s="28">
        <v>4.3099999999999996</v>
      </c>
      <c r="AQ12" s="29">
        <v>1327.63</v>
      </c>
      <c r="AR12" s="28">
        <v>0.75390000000000001</v>
      </c>
      <c r="AS12" s="29">
        <v>1059.51</v>
      </c>
      <c r="AT12" s="29">
        <v>1911.77</v>
      </c>
      <c r="AU12" s="29">
        <v>5666.14</v>
      </c>
      <c r="AV12" s="28">
        <v>996.86</v>
      </c>
      <c r="AW12" s="28">
        <v>273.18</v>
      </c>
      <c r="AX12" s="29">
        <v>9907.4599999999991</v>
      </c>
      <c r="AY12" s="29">
        <v>3084.31</v>
      </c>
      <c r="AZ12" s="28">
        <v>0.32079999999999997</v>
      </c>
      <c r="BA12" s="29">
        <v>6065.88</v>
      </c>
      <c r="BB12" s="28">
        <v>0.63100000000000001</v>
      </c>
      <c r="BC12" s="28">
        <v>463.18</v>
      </c>
      <c r="BD12" s="28">
        <v>4.82E-2</v>
      </c>
      <c r="BE12" s="29">
        <v>9613.3700000000008</v>
      </c>
      <c r="BF12" s="29">
        <v>1737.26</v>
      </c>
      <c r="BG12" s="28">
        <v>0.2465</v>
      </c>
      <c r="BH12" s="28">
        <v>0.60670000000000002</v>
      </c>
      <c r="BI12" s="28">
        <v>0.22489999999999999</v>
      </c>
      <c r="BJ12" s="28">
        <v>0.1179</v>
      </c>
      <c r="BK12" s="28">
        <v>2.9899999999999999E-2</v>
      </c>
      <c r="BL12" s="28">
        <v>2.06E-2</v>
      </c>
    </row>
    <row r="13" spans="1:64" x14ac:dyDescent="0.25">
      <c r="A13" s="28" t="s">
        <v>277</v>
      </c>
      <c r="B13" s="28">
        <v>48991</v>
      </c>
      <c r="C13" s="28">
        <v>80.239999999999995</v>
      </c>
      <c r="D13" s="28">
        <v>9.3800000000000008</v>
      </c>
      <c r="E13" s="28">
        <v>752.53</v>
      </c>
      <c r="F13" s="28">
        <v>786.57</v>
      </c>
      <c r="G13" s="28">
        <v>4.1999999999999997E-3</v>
      </c>
      <c r="H13" s="28">
        <v>1E-4</v>
      </c>
      <c r="I13" s="28">
        <v>7.0000000000000001E-3</v>
      </c>
      <c r="J13" s="28">
        <v>1.6000000000000001E-3</v>
      </c>
      <c r="K13" s="28">
        <v>2.3400000000000001E-2</v>
      </c>
      <c r="L13" s="28">
        <v>0.93789999999999996</v>
      </c>
      <c r="M13" s="28">
        <v>2.5700000000000001E-2</v>
      </c>
      <c r="N13" s="28">
        <v>0.35220000000000001</v>
      </c>
      <c r="O13" s="28">
        <v>0</v>
      </c>
      <c r="P13" s="28">
        <v>0.1313</v>
      </c>
      <c r="Q13" s="28">
        <v>38.729999999999997</v>
      </c>
      <c r="R13" s="29">
        <v>48538.67</v>
      </c>
      <c r="S13" s="28">
        <v>0.29580000000000001</v>
      </c>
      <c r="T13" s="28">
        <v>0.14879999999999999</v>
      </c>
      <c r="U13" s="28">
        <v>0.5554</v>
      </c>
      <c r="V13" s="28">
        <v>17.21</v>
      </c>
      <c r="W13" s="28">
        <v>7.62</v>
      </c>
      <c r="X13" s="29">
        <v>57570.81</v>
      </c>
      <c r="Y13" s="28">
        <v>95.98</v>
      </c>
      <c r="Z13" s="29">
        <v>105286.53</v>
      </c>
      <c r="AA13" s="28">
        <v>0.87849999999999995</v>
      </c>
      <c r="AB13" s="28">
        <v>7.5499999999999998E-2</v>
      </c>
      <c r="AC13" s="28">
        <v>4.4499999999999998E-2</v>
      </c>
      <c r="AD13" s="28">
        <v>1.5E-3</v>
      </c>
      <c r="AE13" s="28">
        <v>0.12280000000000001</v>
      </c>
      <c r="AF13" s="28">
        <v>105.29</v>
      </c>
      <c r="AG13" s="29">
        <v>2596.61</v>
      </c>
      <c r="AH13" s="28">
        <v>389.4</v>
      </c>
      <c r="AI13" s="29">
        <v>97400.53</v>
      </c>
      <c r="AJ13" s="28" t="s">
        <v>16</v>
      </c>
      <c r="AK13" s="29">
        <v>30776</v>
      </c>
      <c r="AL13" s="29">
        <v>41651.449999999997</v>
      </c>
      <c r="AM13" s="28">
        <v>38.92</v>
      </c>
      <c r="AN13" s="28">
        <v>23.68</v>
      </c>
      <c r="AO13" s="28">
        <v>27.84</v>
      </c>
      <c r="AP13" s="28">
        <v>4.6100000000000003</v>
      </c>
      <c r="AQ13" s="29">
        <v>1097.93</v>
      </c>
      <c r="AR13" s="28">
        <v>1.1859999999999999</v>
      </c>
      <c r="AS13" s="29">
        <v>1284.95</v>
      </c>
      <c r="AT13" s="29">
        <v>1789.46</v>
      </c>
      <c r="AU13" s="29">
        <v>5067.88</v>
      </c>
      <c r="AV13" s="28">
        <v>908.29</v>
      </c>
      <c r="AW13" s="28">
        <v>130.19</v>
      </c>
      <c r="AX13" s="29">
        <v>9180.7800000000007</v>
      </c>
      <c r="AY13" s="29">
        <v>4806.01</v>
      </c>
      <c r="AZ13" s="28">
        <v>0.51910000000000001</v>
      </c>
      <c r="BA13" s="29">
        <v>3791.78</v>
      </c>
      <c r="BB13" s="28">
        <v>0.40960000000000002</v>
      </c>
      <c r="BC13" s="28">
        <v>660.25</v>
      </c>
      <c r="BD13" s="28">
        <v>7.1300000000000002E-2</v>
      </c>
      <c r="BE13" s="29">
        <v>9258.0400000000009</v>
      </c>
      <c r="BF13" s="29">
        <v>4573.22</v>
      </c>
      <c r="BG13" s="28">
        <v>1.6722999999999999</v>
      </c>
      <c r="BH13" s="28">
        <v>0.54469999999999996</v>
      </c>
      <c r="BI13" s="28">
        <v>0.20530000000000001</v>
      </c>
      <c r="BJ13" s="28">
        <v>0.183</v>
      </c>
      <c r="BK13" s="28">
        <v>3.5200000000000002E-2</v>
      </c>
      <c r="BL13" s="28">
        <v>3.1800000000000002E-2</v>
      </c>
    </row>
    <row r="14" spans="1:64" x14ac:dyDescent="0.25">
      <c r="A14" s="28" t="s">
        <v>278</v>
      </c>
      <c r="B14" s="28">
        <v>47415</v>
      </c>
      <c r="C14" s="28">
        <v>73.430000000000007</v>
      </c>
      <c r="D14" s="28">
        <v>10.11</v>
      </c>
      <c r="E14" s="28">
        <v>742.41</v>
      </c>
      <c r="F14" s="28">
        <v>764.9</v>
      </c>
      <c r="G14" s="28">
        <v>5.0000000000000001E-3</v>
      </c>
      <c r="H14" s="28">
        <v>4.0000000000000002E-4</v>
      </c>
      <c r="I14" s="28">
        <v>8.3000000000000001E-3</v>
      </c>
      <c r="J14" s="28">
        <v>6.9999999999999999E-4</v>
      </c>
      <c r="K14" s="28">
        <v>3.1800000000000002E-2</v>
      </c>
      <c r="L14" s="28">
        <v>0.93120000000000003</v>
      </c>
      <c r="M14" s="28">
        <v>2.2599999999999999E-2</v>
      </c>
      <c r="N14" s="28">
        <v>0.33600000000000002</v>
      </c>
      <c r="O14" s="28">
        <v>4.1000000000000003E-3</v>
      </c>
      <c r="P14" s="28">
        <v>0.13250000000000001</v>
      </c>
      <c r="Q14" s="28">
        <v>38.67</v>
      </c>
      <c r="R14" s="29">
        <v>49267.839999999997</v>
      </c>
      <c r="S14" s="28">
        <v>0.22220000000000001</v>
      </c>
      <c r="T14" s="28">
        <v>0.18010000000000001</v>
      </c>
      <c r="U14" s="28">
        <v>0.59760000000000002</v>
      </c>
      <c r="V14" s="28">
        <v>16.920000000000002</v>
      </c>
      <c r="W14" s="28">
        <v>6.33</v>
      </c>
      <c r="X14" s="29">
        <v>65049.87</v>
      </c>
      <c r="Y14" s="28">
        <v>113.06</v>
      </c>
      <c r="Z14" s="29">
        <v>133351.37</v>
      </c>
      <c r="AA14" s="28">
        <v>0.82350000000000001</v>
      </c>
      <c r="AB14" s="28">
        <v>0.1196</v>
      </c>
      <c r="AC14" s="28">
        <v>5.5500000000000001E-2</v>
      </c>
      <c r="AD14" s="28">
        <v>1.4E-3</v>
      </c>
      <c r="AE14" s="28">
        <v>0.17749999999999999</v>
      </c>
      <c r="AF14" s="28">
        <v>133.35</v>
      </c>
      <c r="AG14" s="29">
        <v>3768.24</v>
      </c>
      <c r="AH14" s="28">
        <v>492.1</v>
      </c>
      <c r="AI14" s="29">
        <v>124670.8</v>
      </c>
      <c r="AJ14" s="28" t="s">
        <v>16</v>
      </c>
      <c r="AK14" s="29">
        <v>30782</v>
      </c>
      <c r="AL14" s="29">
        <v>44536.1</v>
      </c>
      <c r="AM14" s="28">
        <v>45.99</v>
      </c>
      <c r="AN14" s="28">
        <v>26.48</v>
      </c>
      <c r="AO14" s="28">
        <v>30.16</v>
      </c>
      <c r="AP14" s="28">
        <v>4.5199999999999996</v>
      </c>
      <c r="AQ14" s="29">
        <v>1181.54</v>
      </c>
      <c r="AR14" s="28">
        <v>1.1708000000000001</v>
      </c>
      <c r="AS14" s="29">
        <v>1232.31</v>
      </c>
      <c r="AT14" s="29">
        <v>1777.27</v>
      </c>
      <c r="AU14" s="29">
        <v>5265.71</v>
      </c>
      <c r="AV14" s="28">
        <v>963.58</v>
      </c>
      <c r="AW14" s="28">
        <v>204.38</v>
      </c>
      <c r="AX14" s="29">
        <v>9443.25</v>
      </c>
      <c r="AY14" s="29">
        <v>4421.53</v>
      </c>
      <c r="AZ14" s="28">
        <v>0.44900000000000001</v>
      </c>
      <c r="BA14" s="29">
        <v>4739.96</v>
      </c>
      <c r="BB14" s="28">
        <v>0.48139999999999999</v>
      </c>
      <c r="BC14" s="28">
        <v>685.6</v>
      </c>
      <c r="BD14" s="28">
        <v>6.9599999999999995E-2</v>
      </c>
      <c r="BE14" s="29">
        <v>9847.09</v>
      </c>
      <c r="BF14" s="29">
        <v>3880.33</v>
      </c>
      <c r="BG14" s="28">
        <v>1.1389</v>
      </c>
      <c r="BH14" s="28">
        <v>0.54710000000000003</v>
      </c>
      <c r="BI14" s="28">
        <v>0.1993</v>
      </c>
      <c r="BJ14" s="28">
        <v>0.18640000000000001</v>
      </c>
      <c r="BK14" s="28">
        <v>3.4099999999999998E-2</v>
      </c>
      <c r="BL14" s="28">
        <v>3.3099999999999997E-2</v>
      </c>
    </row>
    <row r="15" spans="1:64" x14ac:dyDescent="0.25">
      <c r="A15" s="28" t="s">
        <v>279</v>
      </c>
      <c r="B15" s="28">
        <v>46631</v>
      </c>
      <c r="C15" s="28">
        <v>64.48</v>
      </c>
      <c r="D15" s="28">
        <v>18.71</v>
      </c>
      <c r="E15" s="29">
        <v>1206.19</v>
      </c>
      <c r="F15" s="29">
        <v>1195.76</v>
      </c>
      <c r="G15" s="28">
        <v>3.2000000000000002E-3</v>
      </c>
      <c r="H15" s="28">
        <v>4.0000000000000002E-4</v>
      </c>
      <c r="I15" s="28">
        <v>4.1000000000000003E-3</v>
      </c>
      <c r="J15" s="28">
        <v>8.9999999999999998E-4</v>
      </c>
      <c r="K15" s="28">
        <v>6.6E-3</v>
      </c>
      <c r="L15" s="28">
        <v>0.97119999999999995</v>
      </c>
      <c r="M15" s="28">
        <v>1.35E-2</v>
      </c>
      <c r="N15" s="28">
        <v>0.26490000000000002</v>
      </c>
      <c r="O15" s="28">
        <v>0</v>
      </c>
      <c r="P15" s="28">
        <v>0.1163</v>
      </c>
      <c r="Q15" s="28">
        <v>54.19</v>
      </c>
      <c r="R15" s="29">
        <v>52860.52</v>
      </c>
      <c r="S15" s="28">
        <v>0.24440000000000001</v>
      </c>
      <c r="T15" s="28">
        <v>0.18340000000000001</v>
      </c>
      <c r="U15" s="28">
        <v>0.57220000000000004</v>
      </c>
      <c r="V15" s="28">
        <v>18.760000000000002</v>
      </c>
      <c r="W15" s="28">
        <v>7.96</v>
      </c>
      <c r="X15" s="29">
        <v>69411.38</v>
      </c>
      <c r="Y15" s="28">
        <v>146.43</v>
      </c>
      <c r="Z15" s="29">
        <v>113667.77</v>
      </c>
      <c r="AA15" s="28">
        <v>0.88900000000000001</v>
      </c>
      <c r="AB15" s="28">
        <v>7.3800000000000004E-2</v>
      </c>
      <c r="AC15" s="28">
        <v>3.5999999999999997E-2</v>
      </c>
      <c r="AD15" s="28">
        <v>1.1999999999999999E-3</v>
      </c>
      <c r="AE15" s="28">
        <v>0.1116</v>
      </c>
      <c r="AF15" s="28">
        <v>113.67</v>
      </c>
      <c r="AG15" s="29">
        <v>2988.01</v>
      </c>
      <c r="AH15" s="28">
        <v>441.36</v>
      </c>
      <c r="AI15" s="29">
        <v>114750.61</v>
      </c>
      <c r="AJ15" s="28" t="s">
        <v>16</v>
      </c>
      <c r="AK15" s="29">
        <v>32467</v>
      </c>
      <c r="AL15" s="29">
        <v>45722.35</v>
      </c>
      <c r="AM15" s="28">
        <v>41.57</v>
      </c>
      <c r="AN15" s="28">
        <v>25.41</v>
      </c>
      <c r="AO15" s="28">
        <v>28.46</v>
      </c>
      <c r="AP15" s="28">
        <v>4.6900000000000004</v>
      </c>
      <c r="AQ15" s="29">
        <v>1133.08</v>
      </c>
      <c r="AR15" s="28">
        <v>1.03</v>
      </c>
      <c r="AS15" s="29">
        <v>1163.32</v>
      </c>
      <c r="AT15" s="29">
        <v>1703.6</v>
      </c>
      <c r="AU15" s="29">
        <v>5030.4399999999996</v>
      </c>
      <c r="AV15" s="28">
        <v>841.75</v>
      </c>
      <c r="AW15" s="28">
        <v>149.16</v>
      </c>
      <c r="AX15" s="29">
        <v>8888.27</v>
      </c>
      <c r="AY15" s="29">
        <v>4542.93</v>
      </c>
      <c r="AZ15" s="28">
        <v>0.5232</v>
      </c>
      <c r="BA15" s="29">
        <v>3525.73</v>
      </c>
      <c r="BB15" s="28">
        <v>0.40600000000000003</v>
      </c>
      <c r="BC15" s="28">
        <v>614.48</v>
      </c>
      <c r="BD15" s="28">
        <v>7.0800000000000002E-2</v>
      </c>
      <c r="BE15" s="29">
        <v>8683.15</v>
      </c>
      <c r="BF15" s="29">
        <v>4123.99</v>
      </c>
      <c r="BG15" s="28">
        <v>1.2730999999999999</v>
      </c>
      <c r="BH15" s="28">
        <v>0.57220000000000004</v>
      </c>
      <c r="BI15" s="28">
        <v>0.21510000000000001</v>
      </c>
      <c r="BJ15" s="28">
        <v>0.15229999999999999</v>
      </c>
      <c r="BK15" s="28">
        <v>3.4000000000000002E-2</v>
      </c>
      <c r="BL15" s="28">
        <v>2.64E-2</v>
      </c>
    </row>
    <row r="16" spans="1:64" x14ac:dyDescent="0.25">
      <c r="A16" s="28" t="s">
        <v>280</v>
      </c>
      <c r="B16" s="28">
        <v>47043</v>
      </c>
      <c r="C16" s="28">
        <v>52.38</v>
      </c>
      <c r="D16" s="28">
        <v>35.5</v>
      </c>
      <c r="E16" s="29">
        <v>1859.57</v>
      </c>
      <c r="F16" s="29">
        <v>1813.9</v>
      </c>
      <c r="G16" s="28">
        <v>1.1599999999999999E-2</v>
      </c>
      <c r="H16" s="28">
        <v>4.0000000000000002E-4</v>
      </c>
      <c r="I16" s="28">
        <v>3.85E-2</v>
      </c>
      <c r="J16" s="28">
        <v>1.8E-3</v>
      </c>
      <c r="K16" s="28">
        <v>0.04</v>
      </c>
      <c r="L16" s="28">
        <v>0.86229999999999996</v>
      </c>
      <c r="M16" s="28">
        <v>4.5400000000000003E-2</v>
      </c>
      <c r="N16" s="28">
        <v>0.3664</v>
      </c>
      <c r="O16" s="28">
        <v>5.7000000000000002E-3</v>
      </c>
      <c r="P16" s="28">
        <v>0.1232</v>
      </c>
      <c r="Q16" s="28">
        <v>83.36</v>
      </c>
      <c r="R16" s="29">
        <v>55173.43</v>
      </c>
      <c r="S16" s="28">
        <v>0.27100000000000002</v>
      </c>
      <c r="T16" s="28">
        <v>0.19309999999999999</v>
      </c>
      <c r="U16" s="28">
        <v>0.53590000000000004</v>
      </c>
      <c r="V16" s="28">
        <v>18.16</v>
      </c>
      <c r="W16" s="28">
        <v>12.67</v>
      </c>
      <c r="X16" s="29">
        <v>72872.05</v>
      </c>
      <c r="Y16" s="28">
        <v>141.38999999999999</v>
      </c>
      <c r="Z16" s="29">
        <v>172513.87</v>
      </c>
      <c r="AA16" s="28">
        <v>0.66169999999999995</v>
      </c>
      <c r="AB16" s="28">
        <v>0.29270000000000002</v>
      </c>
      <c r="AC16" s="28">
        <v>4.4600000000000001E-2</v>
      </c>
      <c r="AD16" s="28">
        <v>1E-3</v>
      </c>
      <c r="AE16" s="28">
        <v>0.33929999999999999</v>
      </c>
      <c r="AF16" s="28">
        <v>172.51</v>
      </c>
      <c r="AG16" s="29">
        <v>5190.9399999999996</v>
      </c>
      <c r="AH16" s="28">
        <v>532.21</v>
      </c>
      <c r="AI16" s="29">
        <v>184401.69</v>
      </c>
      <c r="AJ16" s="28" t="s">
        <v>16</v>
      </c>
      <c r="AK16" s="29">
        <v>32261</v>
      </c>
      <c r="AL16" s="29">
        <v>46755.87</v>
      </c>
      <c r="AM16" s="28">
        <v>48.73</v>
      </c>
      <c r="AN16" s="28">
        <v>29.05</v>
      </c>
      <c r="AO16" s="28">
        <v>32.31</v>
      </c>
      <c r="AP16" s="28">
        <v>4.38</v>
      </c>
      <c r="AQ16" s="29">
        <v>1062.71</v>
      </c>
      <c r="AR16" s="28">
        <v>0.93710000000000004</v>
      </c>
      <c r="AS16" s="29">
        <v>1160.18</v>
      </c>
      <c r="AT16" s="29">
        <v>1720.9</v>
      </c>
      <c r="AU16" s="29">
        <v>5425.9</v>
      </c>
      <c r="AV16" s="29">
        <v>1011.99</v>
      </c>
      <c r="AW16" s="28">
        <v>247.4</v>
      </c>
      <c r="AX16" s="29">
        <v>9566.3700000000008</v>
      </c>
      <c r="AY16" s="29">
        <v>3673.01</v>
      </c>
      <c r="AZ16" s="28">
        <v>0.37980000000000003</v>
      </c>
      <c r="BA16" s="29">
        <v>5256.46</v>
      </c>
      <c r="BB16" s="28">
        <v>0.54359999999999997</v>
      </c>
      <c r="BC16" s="28">
        <v>740.33</v>
      </c>
      <c r="BD16" s="28">
        <v>7.6600000000000001E-2</v>
      </c>
      <c r="BE16" s="29">
        <v>9669.81</v>
      </c>
      <c r="BF16" s="29">
        <v>2140.48</v>
      </c>
      <c r="BG16" s="28">
        <v>0.51600000000000001</v>
      </c>
      <c r="BH16" s="28">
        <v>0.5746</v>
      </c>
      <c r="BI16" s="28">
        <v>0.21410000000000001</v>
      </c>
      <c r="BJ16" s="28">
        <v>0.15490000000000001</v>
      </c>
      <c r="BK16" s="28">
        <v>3.49E-2</v>
      </c>
      <c r="BL16" s="28">
        <v>2.1499999999999998E-2</v>
      </c>
    </row>
    <row r="17" spans="1:64" x14ac:dyDescent="0.25">
      <c r="A17" s="28" t="s">
        <v>281</v>
      </c>
      <c r="B17" s="28">
        <v>47423</v>
      </c>
      <c r="C17" s="28">
        <v>65.760000000000005</v>
      </c>
      <c r="D17" s="28">
        <v>11.52</v>
      </c>
      <c r="E17" s="28">
        <v>757.51</v>
      </c>
      <c r="F17" s="28">
        <v>758.43</v>
      </c>
      <c r="G17" s="28">
        <v>3.3999999999999998E-3</v>
      </c>
      <c r="H17" s="28">
        <v>6.9999999999999999E-4</v>
      </c>
      <c r="I17" s="28">
        <v>4.7000000000000002E-3</v>
      </c>
      <c r="J17" s="28">
        <v>6.9999999999999999E-4</v>
      </c>
      <c r="K17" s="28">
        <v>7.4999999999999997E-3</v>
      </c>
      <c r="L17" s="28">
        <v>0.96899999999999997</v>
      </c>
      <c r="M17" s="28">
        <v>1.3899999999999999E-2</v>
      </c>
      <c r="N17" s="28">
        <v>0.25950000000000001</v>
      </c>
      <c r="O17" s="28">
        <v>0</v>
      </c>
      <c r="P17" s="28">
        <v>0.1174</v>
      </c>
      <c r="Q17" s="28">
        <v>37.29</v>
      </c>
      <c r="R17" s="29">
        <v>48813.78</v>
      </c>
      <c r="S17" s="28">
        <v>0.23319999999999999</v>
      </c>
      <c r="T17" s="28">
        <v>0.20630000000000001</v>
      </c>
      <c r="U17" s="28">
        <v>0.5605</v>
      </c>
      <c r="V17" s="28">
        <v>17.329999999999998</v>
      </c>
      <c r="W17" s="28">
        <v>5.8</v>
      </c>
      <c r="X17" s="29">
        <v>68521.08</v>
      </c>
      <c r="Y17" s="28">
        <v>127.52</v>
      </c>
      <c r="Z17" s="29">
        <v>111942.81</v>
      </c>
      <c r="AA17" s="28">
        <v>0.90139999999999998</v>
      </c>
      <c r="AB17" s="28">
        <v>5.7500000000000002E-2</v>
      </c>
      <c r="AC17" s="28">
        <v>3.9800000000000002E-2</v>
      </c>
      <c r="AD17" s="28">
        <v>1.2999999999999999E-3</v>
      </c>
      <c r="AE17" s="28">
        <v>9.9099999999999994E-2</v>
      </c>
      <c r="AF17" s="28">
        <v>111.94</v>
      </c>
      <c r="AG17" s="29">
        <v>2675.35</v>
      </c>
      <c r="AH17" s="28">
        <v>408.21</v>
      </c>
      <c r="AI17" s="29">
        <v>105382.56</v>
      </c>
      <c r="AJ17" s="28" t="s">
        <v>16</v>
      </c>
      <c r="AK17" s="29">
        <v>33750</v>
      </c>
      <c r="AL17" s="29">
        <v>47061.919999999998</v>
      </c>
      <c r="AM17" s="28">
        <v>35.28</v>
      </c>
      <c r="AN17" s="28">
        <v>23.39</v>
      </c>
      <c r="AO17" s="28">
        <v>25.39</v>
      </c>
      <c r="AP17" s="28">
        <v>5</v>
      </c>
      <c r="AQ17" s="29">
        <v>1252.3399999999999</v>
      </c>
      <c r="AR17" s="28">
        <v>1.1204000000000001</v>
      </c>
      <c r="AS17" s="29">
        <v>1289.21</v>
      </c>
      <c r="AT17" s="29">
        <v>1912.99</v>
      </c>
      <c r="AU17" s="29">
        <v>5264.95</v>
      </c>
      <c r="AV17" s="28">
        <v>844.86</v>
      </c>
      <c r="AW17" s="28">
        <v>167.04</v>
      </c>
      <c r="AX17" s="29">
        <v>9479.0400000000009</v>
      </c>
      <c r="AY17" s="29">
        <v>4730.0200000000004</v>
      </c>
      <c r="AZ17" s="28">
        <v>0.51170000000000004</v>
      </c>
      <c r="BA17" s="29">
        <v>3926.6</v>
      </c>
      <c r="BB17" s="28">
        <v>0.42480000000000001</v>
      </c>
      <c r="BC17" s="28">
        <v>586.32000000000005</v>
      </c>
      <c r="BD17" s="28">
        <v>6.3399999999999998E-2</v>
      </c>
      <c r="BE17" s="29">
        <v>9242.94</v>
      </c>
      <c r="BF17" s="29">
        <v>4347.68</v>
      </c>
      <c r="BG17" s="28">
        <v>1.3156000000000001</v>
      </c>
      <c r="BH17" s="28">
        <v>0.55610000000000004</v>
      </c>
      <c r="BI17" s="28">
        <v>0.20610000000000001</v>
      </c>
      <c r="BJ17" s="28">
        <v>0.1714</v>
      </c>
      <c r="BK17" s="28">
        <v>3.5999999999999997E-2</v>
      </c>
      <c r="BL17" s="28">
        <v>3.0300000000000001E-2</v>
      </c>
    </row>
    <row r="18" spans="1:64" x14ac:dyDescent="0.25">
      <c r="A18" s="28" t="s">
        <v>282</v>
      </c>
      <c r="B18" s="28">
        <v>43505</v>
      </c>
      <c r="C18" s="28">
        <v>58.67</v>
      </c>
      <c r="D18" s="28">
        <v>52.39</v>
      </c>
      <c r="E18" s="29">
        <v>3073.27</v>
      </c>
      <c r="F18" s="29">
        <v>3007.86</v>
      </c>
      <c r="G18" s="28">
        <v>5.3E-3</v>
      </c>
      <c r="H18" s="28">
        <v>2.9999999999999997E-4</v>
      </c>
      <c r="I18" s="28">
        <v>1.29E-2</v>
      </c>
      <c r="J18" s="28">
        <v>1.1000000000000001E-3</v>
      </c>
      <c r="K18" s="28">
        <v>1.8700000000000001E-2</v>
      </c>
      <c r="L18" s="28">
        <v>0.93340000000000001</v>
      </c>
      <c r="M18" s="28">
        <v>2.8299999999999999E-2</v>
      </c>
      <c r="N18" s="28">
        <v>0.43290000000000001</v>
      </c>
      <c r="O18" s="28">
        <v>6.4000000000000003E-3</v>
      </c>
      <c r="P18" s="28">
        <v>0.14030000000000001</v>
      </c>
      <c r="Q18" s="28">
        <v>130.09</v>
      </c>
      <c r="R18" s="29">
        <v>53947.38</v>
      </c>
      <c r="S18" s="28">
        <v>0.22819999999999999</v>
      </c>
      <c r="T18" s="28">
        <v>0.18110000000000001</v>
      </c>
      <c r="U18" s="28">
        <v>0.5907</v>
      </c>
      <c r="V18" s="28">
        <v>18.91</v>
      </c>
      <c r="W18" s="28">
        <v>17.079999999999998</v>
      </c>
      <c r="X18" s="29">
        <v>76365.55</v>
      </c>
      <c r="Y18" s="28">
        <v>175.61</v>
      </c>
      <c r="Z18" s="29">
        <v>136121.82</v>
      </c>
      <c r="AA18" s="28">
        <v>0.73970000000000002</v>
      </c>
      <c r="AB18" s="28">
        <v>0.2145</v>
      </c>
      <c r="AC18" s="28">
        <v>4.4900000000000002E-2</v>
      </c>
      <c r="AD18" s="28">
        <v>1E-3</v>
      </c>
      <c r="AE18" s="28">
        <v>0.26069999999999999</v>
      </c>
      <c r="AF18" s="28">
        <v>136.12</v>
      </c>
      <c r="AG18" s="29">
        <v>4096.12</v>
      </c>
      <c r="AH18" s="28">
        <v>471.07</v>
      </c>
      <c r="AI18" s="29">
        <v>140960.71</v>
      </c>
      <c r="AJ18" s="28" t="s">
        <v>16</v>
      </c>
      <c r="AK18" s="29">
        <v>29137</v>
      </c>
      <c r="AL18" s="29">
        <v>43025.37</v>
      </c>
      <c r="AM18" s="28">
        <v>51.76</v>
      </c>
      <c r="AN18" s="28">
        <v>28.46</v>
      </c>
      <c r="AO18" s="28">
        <v>34.04</v>
      </c>
      <c r="AP18" s="28">
        <v>4.17</v>
      </c>
      <c r="AQ18" s="28">
        <v>919.97</v>
      </c>
      <c r="AR18" s="28">
        <v>1.0146999999999999</v>
      </c>
      <c r="AS18" s="29">
        <v>1081.82</v>
      </c>
      <c r="AT18" s="29">
        <v>1632.21</v>
      </c>
      <c r="AU18" s="29">
        <v>5183.09</v>
      </c>
      <c r="AV18" s="28">
        <v>992.94</v>
      </c>
      <c r="AW18" s="28">
        <v>240.65</v>
      </c>
      <c r="AX18" s="29">
        <v>9130.7099999999991</v>
      </c>
      <c r="AY18" s="29">
        <v>4070.13</v>
      </c>
      <c r="AZ18" s="28">
        <v>0.44259999999999999</v>
      </c>
      <c r="BA18" s="29">
        <v>4283.0200000000004</v>
      </c>
      <c r="BB18" s="28">
        <v>0.4657</v>
      </c>
      <c r="BC18" s="28">
        <v>842.91</v>
      </c>
      <c r="BD18" s="28">
        <v>9.1700000000000004E-2</v>
      </c>
      <c r="BE18" s="29">
        <v>9196.06</v>
      </c>
      <c r="BF18" s="29">
        <v>3211.25</v>
      </c>
      <c r="BG18" s="28">
        <v>0.91490000000000005</v>
      </c>
      <c r="BH18" s="28">
        <v>0.57420000000000004</v>
      </c>
      <c r="BI18" s="28">
        <v>0.22550000000000001</v>
      </c>
      <c r="BJ18" s="28">
        <v>0.14749999999999999</v>
      </c>
      <c r="BK18" s="28">
        <v>3.3099999999999997E-2</v>
      </c>
      <c r="BL18" s="28">
        <v>1.9699999999999999E-2</v>
      </c>
    </row>
    <row r="19" spans="1:64" x14ac:dyDescent="0.25">
      <c r="A19" s="28" t="s">
        <v>283</v>
      </c>
      <c r="B19" s="28">
        <v>43513</v>
      </c>
      <c r="C19" s="28">
        <v>38</v>
      </c>
      <c r="D19" s="28">
        <v>102.18</v>
      </c>
      <c r="E19" s="29">
        <v>3882.78</v>
      </c>
      <c r="F19" s="29">
        <v>3543.05</v>
      </c>
      <c r="G19" s="28">
        <v>9.5999999999999992E-3</v>
      </c>
      <c r="H19" s="28">
        <v>5.0000000000000001E-4</v>
      </c>
      <c r="I19" s="28">
        <v>0.14879999999999999</v>
      </c>
      <c r="J19" s="28">
        <v>1.8E-3</v>
      </c>
      <c r="K19" s="28">
        <v>4.07E-2</v>
      </c>
      <c r="L19" s="28">
        <v>0.7117</v>
      </c>
      <c r="M19" s="28">
        <v>8.6999999999999994E-2</v>
      </c>
      <c r="N19" s="28">
        <v>0.6038</v>
      </c>
      <c r="O19" s="28">
        <v>1.23E-2</v>
      </c>
      <c r="P19" s="28">
        <v>0.14860000000000001</v>
      </c>
      <c r="Q19" s="28">
        <v>152.28</v>
      </c>
      <c r="R19" s="29">
        <v>54273.42</v>
      </c>
      <c r="S19" s="28">
        <v>0.2223</v>
      </c>
      <c r="T19" s="28">
        <v>0.1943</v>
      </c>
      <c r="U19" s="28">
        <v>0.58340000000000003</v>
      </c>
      <c r="V19" s="28">
        <v>18.8</v>
      </c>
      <c r="W19" s="28">
        <v>24.64</v>
      </c>
      <c r="X19" s="29">
        <v>73335.520000000004</v>
      </c>
      <c r="Y19" s="28">
        <v>154.1</v>
      </c>
      <c r="Z19" s="29">
        <v>107400.51</v>
      </c>
      <c r="AA19" s="28">
        <v>0.71199999999999997</v>
      </c>
      <c r="AB19" s="28">
        <v>0.25090000000000001</v>
      </c>
      <c r="AC19" s="28">
        <v>3.5299999999999998E-2</v>
      </c>
      <c r="AD19" s="28">
        <v>1.8E-3</v>
      </c>
      <c r="AE19" s="28">
        <v>0.28939999999999999</v>
      </c>
      <c r="AF19" s="28">
        <v>107.4</v>
      </c>
      <c r="AG19" s="29">
        <v>3353.26</v>
      </c>
      <c r="AH19" s="28">
        <v>415.71</v>
      </c>
      <c r="AI19" s="29">
        <v>109211.9</v>
      </c>
      <c r="AJ19" s="28" t="s">
        <v>16</v>
      </c>
      <c r="AK19" s="29">
        <v>25984</v>
      </c>
      <c r="AL19" s="29">
        <v>37941.599999999999</v>
      </c>
      <c r="AM19" s="28">
        <v>50.1</v>
      </c>
      <c r="AN19" s="28">
        <v>28.87</v>
      </c>
      <c r="AO19" s="28">
        <v>32.9</v>
      </c>
      <c r="AP19" s="28">
        <v>4.29</v>
      </c>
      <c r="AQ19" s="28">
        <v>749.04</v>
      </c>
      <c r="AR19" s="28">
        <v>1.0667</v>
      </c>
      <c r="AS19" s="29">
        <v>1162.81</v>
      </c>
      <c r="AT19" s="29">
        <v>1866.79</v>
      </c>
      <c r="AU19" s="29">
        <v>5776.59</v>
      </c>
      <c r="AV19" s="28">
        <v>984.54</v>
      </c>
      <c r="AW19" s="28">
        <v>434.24</v>
      </c>
      <c r="AX19" s="29">
        <v>10224.98</v>
      </c>
      <c r="AY19" s="29">
        <v>5097.99</v>
      </c>
      <c r="AZ19" s="28">
        <v>0.50190000000000001</v>
      </c>
      <c r="BA19" s="29">
        <v>3779.19</v>
      </c>
      <c r="BB19" s="28">
        <v>0.37209999999999999</v>
      </c>
      <c r="BC19" s="29">
        <v>1279.26</v>
      </c>
      <c r="BD19" s="28">
        <v>0.126</v>
      </c>
      <c r="BE19" s="29">
        <v>10156.44</v>
      </c>
      <c r="BF19" s="29">
        <v>3789.19</v>
      </c>
      <c r="BG19" s="28">
        <v>1.4557</v>
      </c>
      <c r="BH19" s="28">
        <v>0.55649999999999999</v>
      </c>
      <c r="BI19" s="28">
        <v>0.21829999999999999</v>
      </c>
      <c r="BJ19" s="28">
        <v>0.1782</v>
      </c>
      <c r="BK19" s="28">
        <v>2.7300000000000001E-2</v>
      </c>
      <c r="BL19" s="28">
        <v>1.9699999999999999E-2</v>
      </c>
    </row>
    <row r="20" spans="1:64" x14ac:dyDescent="0.25">
      <c r="A20" s="28" t="s">
        <v>284</v>
      </c>
      <c r="B20" s="28">
        <v>43521</v>
      </c>
      <c r="C20" s="28">
        <v>54.24</v>
      </c>
      <c r="D20" s="28">
        <v>50.89</v>
      </c>
      <c r="E20" s="29">
        <v>2760.33</v>
      </c>
      <c r="F20" s="29">
        <v>2709</v>
      </c>
      <c r="G20" s="28">
        <v>1.44E-2</v>
      </c>
      <c r="H20" s="28">
        <v>5.0000000000000001E-4</v>
      </c>
      <c r="I20" s="28">
        <v>3.5499999999999997E-2</v>
      </c>
      <c r="J20" s="28">
        <v>1.5E-3</v>
      </c>
      <c r="K20" s="28">
        <v>3.1099999999999999E-2</v>
      </c>
      <c r="L20" s="28">
        <v>0.87290000000000001</v>
      </c>
      <c r="M20" s="28">
        <v>4.4299999999999999E-2</v>
      </c>
      <c r="N20" s="28">
        <v>0.39650000000000002</v>
      </c>
      <c r="O20" s="28">
        <v>6.8999999999999999E-3</v>
      </c>
      <c r="P20" s="28">
        <v>0.127</v>
      </c>
      <c r="Q20" s="28">
        <v>128.46</v>
      </c>
      <c r="R20" s="29">
        <v>57954.39</v>
      </c>
      <c r="S20" s="28">
        <v>0.24179999999999999</v>
      </c>
      <c r="T20" s="28">
        <v>0.18770000000000001</v>
      </c>
      <c r="U20" s="28">
        <v>0.57050000000000001</v>
      </c>
      <c r="V20" s="28">
        <v>17.73</v>
      </c>
      <c r="W20" s="28">
        <v>17.850000000000001</v>
      </c>
      <c r="X20" s="29">
        <v>79071.83</v>
      </c>
      <c r="Y20" s="28">
        <v>149.97</v>
      </c>
      <c r="Z20" s="29">
        <v>174444.95</v>
      </c>
      <c r="AA20" s="28">
        <v>0.67459999999999998</v>
      </c>
      <c r="AB20" s="28">
        <v>0.2883</v>
      </c>
      <c r="AC20" s="28">
        <v>3.61E-2</v>
      </c>
      <c r="AD20" s="28">
        <v>1E-3</v>
      </c>
      <c r="AE20" s="28">
        <v>0.3266</v>
      </c>
      <c r="AF20" s="28">
        <v>174.44</v>
      </c>
      <c r="AG20" s="29">
        <v>5712.56</v>
      </c>
      <c r="AH20" s="28">
        <v>580.34</v>
      </c>
      <c r="AI20" s="29">
        <v>192726.81</v>
      </c>
      <c r="AJ20" s="28" t="s">
        <v>16</v>
      </c>
      <c r="AK20" s="29">
        <v>31524</v>
      </c>
      <c r="AL20" s="29">
        <v>47747.58</v>
      </c>
      <c r="AM20" s="28">
        <v>54.41</v>
      </c>
      <c r="AN20" s="28">
        <v>30.96</v>
      </c>
      <c r="AO20" s="28">
        <v>35.33</v>
      </c>
      <c r="AP20" s="28">
        <v>4.66</v>
      </c>
      <c r="AQ20" s="29">
        <v>1364.26</v>
      </c>
      <c r="AR20" s="28">
        <v>1.0558000000000001</v>
      </c>
      <c r="AS20" s="29">
        <v>1138.0899999999999</v>
      </c>
      <c r="AT20" s="29">
        <v>1899.66</v>
      </c>
      <c r="AU20" s="29">
        <v>5796.32</v>
      </c>
      <c r="AV20" s="29">
        <v>1012.06</v>
      </c>
      <c r="AW20" s="28">
        <v>256.79000000000002</v>
      </c>
      <c r="AX20" s="29">
        <v>10102.92</v>
      </c>
      <c r="AY20" s="29">
        <v>3610.49</v>
      </c>
      <c r="AZ20" s="28">
        <v>0.35730000000000001</v>
      </c>
      <c r="BA20" s="29">
        <v>5754.63</v>
      </c>
      <c r="BB20" s="28">
        <v>0.56940000000000002</v>
      </c>
      <c r="BC20" s="28">
        <v>741.12</v>
      </c>
      <c r="BD20" s="28">
        <v>7.3300000000000004E-2</v>
      </c>
      <c r="BE20" s="29">
        <v>10106.24</v>
      </c>
      <c r="BF20" s="29">
        <v>2017.49</v>
      </c>
      <c r="BG20" s="28">
        <v>0.45479999999999998</v>
      </c>
      <c r="BH20" s="28">
        <v>0.59299999999999997</v>
      </c>
      <c r="BI20" s="28">
        <v>0.221</v>
      </c>
      <c r="BJ20" s="28">
        <v>0.13109999999999999</v>
      </c>
      <c r="BK20" s="28">
        <v>3.4299999999999997E-2</v>
      </c>
      <c r="BL20" s="28">
        <v>2.07E-2</v>
      </c>
    </row>
    <row r="21" spans="1:64" x14ac:dyDescent="0.25">
      <c r="A21" s="28" t="s">
        <v>285</v>
      </c>
      <c r="B21" s="28">
        <v>49171</v>
      </c>
      <c r="C21" s="28">
        <v>33.19</v>
      </c>
      <c r="D21" s="28">
        <v>103.61</v>
      </c>
      <c r="E21" s="29">
        <v>3438.91</v>
      </c>
      <c r="F21" s="29">
        <v>3350.57</v>
      </c>
      <c r="G21" s="28">
        <v>2.0400000000000001E-2</v>
      </c>
      <c r="H21" s="28">
        <v>2.0000000000000001E-4</v>
      </c>
      <c r="I21" s="28">
        <v>1.8200000000000001E-2</v>
      </c>
      <c r="J21" s="28">
        <v>1.1000000000000001E-3</v>
      </c>
      <c r="K21" s="28">
        <v>2.07E-2</v>
      </c>
      <c r="L21" s="28">
        <v>0.91639999999999999</v>
      </c>
      <c r="M21" s="28">
        <v>2.3E-2</v>
      </c>
      <c r="N21" s="28">
        <v>0.14180000000000001</v>
      </c>
      <c r="O21" s="28">
        <v>9.1000000000000004E-3</v>
      </c>
      <c r="P21" s="28">
        <v>9.9500000000000005E-2</v>
      </c>
      <c r="Q21" s="28">
        <v>148.38</v>
      </c>
      <c r="R21" s="29">
        <v>62385.97</v>
      </c>
      <c r="S21" s="28">
        <v>0.22009999999999999</v>
      </c>
      <c r="T21" s="28">
        <v>0.19769999999999999</v>
      </c>
      <c r="U21" s="28">
        <v>0.58209999999999995</v>
      </c>
      <c r="V21" s="28">
        <v>19.489999999999998</v>
      </c>
      <c r="W21" s="28">
        <v>16.64</v>
      </c>
      <c r="X21" s="29">
        <v>84134.58</v>
      </c>
      <c r="Y21" s="28">
        <v>203.61</v>
      </c>
      <c r="Z21" s="29">
        <v>197461.13</v>
      </c>
      <c r="AA21" s="28">
        <v>0.82169999999999999</v>
      </c>
      <c r="AB21" s="28">
        <v>0.15609999999999999</v>
      </c>
      <c r="AC21" s="28">
        <v>2.1399999999999999E-2</v>
      </c>
      <c r="AD21" s="28">
        <v>8.0000000000000004E-4</v>
      </c>
      <c r="AE21" s="28">
        <v>0.1784</v>
      </c>
      <c r="AF21" s="28">
        <v>197.46</v>
      </c>
      <c r="AG21" s="29">
        <v>7082.51</v>
      </c>
      <c r="AH21" s="28">
        <v>852.77</v>
      </c>
      <c r="AI21" s="29">
        <v>218308.8</v>
      </c>
      <c r="AJ21" s="28" t="s">
        <v>16</v>
      </c>
      <c r="AK21" s="29">
        <v>41902</v>
      </c>
      <c r="AL21" s="29">
        <v>71711.66</v>
      </c>
      <c r="AM21" s="28">
        <v>64.680000000000007</v>
      </c>
      <c r="AN21" s="28">
        <v>35.1</v>
      </c>
      <c r="AO21" s="28">
        <v>38.46</v>
      </c>
      <c r="AP21" s="28">
        <v>4.5</v>
      </c>
      <c r="AQ21" s="29">
        <v>1327.63</v>
      </c>
      <c r="AR21" s="28">
        <v>0.75749999999999995</v>
      </c>
      <c r="AS21" s="29">
        <v>1102.21</v>
      </c>
      <c r="AT21" s="29">
        <v>1844.1</v>
      </c>
      <c r="AU21" s="29">
        <v>5713.83</v>
      </c>
      <c r="AV21" s="29">
        <v>1066.57</v>
      </c>
      <c r="AW21" s="28">
        <v>237.22</v>
      </c>
      <c r="AX21" s="29">
        <v>9963.93</v>
      </c>
      <c r="AY21" s="29">
        <v>2961.17</v>
      </c>
      <c r="AZ21" s="28">
        <v>0.30349999999999999</v>
      </c>
      <c r="BA21" s="29">
        <v>6336.94</v>
      </c>
      <c r="BB21" s="28">
        <v>0.64949999999999997</v>
      </c>
      <c r="BC21" s="28">
        <v>457.79</v>
      </c>
      <c r="BD21" s="28">
        <v>4.6899999999999997E-2</v>
      </c>
      <c r="BE21" s="29">
        <v>9755.9</v>
      </c>
      <c r="BF21" s="29">
        <v>1540.74</v>
      </c>
      <c r="BG21" s="28">
        <v>0.20569999999999999</v>
      </c>
      <c r="BH21" s="28">
        <v>0.61309999999999998</v>
      </c>
      <c r="BI21" s="28">
        <v>0.22339999999999999</v>
      </c>
      <c r="BJ21" s="28">
        <v>0.11219999999999999</v>
      </c>
      <c r="BK21" s="28">
        <v>2.9399999999999999E-2</v>
      </c>
      <c r="BL21" s="28">
        <v>2.1899999999999999E-2</v>
      </c>
    </row>
    <row r="22" spans="1:64" x14ac:dyDescent="0.25">
      <c r="A22" s="28" t="s">
        <v>286</v>
      </c>
      <c r="B22" s="28">
        <v>48298</v>
      </c>
      <c r="C22" s="28">
        <v>45.38</v>
      </c>
      <c r="D22" s="28">
        <v>99.52</v>
      </c>
      <c r="E22" s="29">
        <v>4516.29</v>
      </c>
      <c r="F22" s="29">
        <v>4322.76</v>
      </c>
      <c r="G22" s="28">
        <v>1.4E-2</v>
      </c>
      <c r="H22" s="28">
        <v>5.0000000000000001E-4</v>
      </c>
      <c r="I22" s="28">
        <v>7.6600000000000001E-2</v>
      </c>
      <c r="J22" s="28">
        <v>1.8E-3</v>
      </c>
      <c r="K22" s="28">
        <v>3.4599999999999999E-2</v>
      </c>
      <c r="L22" s="28">
        <v>0.81130000000000002</v>
      </c>
      <c r="M22" s="28">
        <v>6.13E-2</v>
      </c>
      <c r="N22" s="28">
        <v>0.44719999999999999</v>
      </c>
      <c r="O22" s="28">
        <v>1.26E-2</v>
      </c>
      <c r="P22" s="28">
        <v>0.1358</v>
      </c>
      <c r="Q22" s="28">
        <v>189.42</v>
      </c>
      <c r="R22" s="29">
        <v>56647.99</v>
      </c>
      <c r="S22" s="28">
        <v>0.222</v>
      </c>
      <c r="T22" s="28">
        <v>0.2089</v>
      </c>
      <c r="U22" s="28">
        <v>0.56910000000000005</v>
      </c>
      <c r="V22" s="28">
        <v>18.41</v>
      </c>
      <c r="W22" s="28">
        <v>27.17</v>
      </c>
      <c r="X22" s="29">
        <v>80130.7</v>
      </c>
      <c r="Y22" s="28">
        <v>162.75</v>
      </c>
      <c r="Z22" s="29">
        <v>130465.15</v>
      </c>
      <c r="AA22" s="28">
        <v>0.74129999999999996</v>
      </c>
      <c r="AB22" s="28">
        <v>0.23039999999999999</v>
      </c>
      <c r="AC22" s="28">
        <v>2.7300000000000001E-2</v>
      </c>
      <c r="AD22" s="28">
        <v>1E-3</v>
      </c>
      <c r="AE22" s="28">
        <v>0.25950000000000001</v>
      </c>
      <c r="AF22" s="28">
        <v>130.47</v>
      </c>
      <c r="AG22" s="29">
        <v>4547.8599999999997</v>
      </c>
      <c r="AH22" s="28">
        <v>553.36</v>
      </c>
      <c r="AI22" s="29">
        <v>140513.81</v>
      </c>
      <c r="AJ22" s="28" t="s">
        <v>16</v>
      </c>
      <c r="AK22" s="29">
        <v>28491</v>
      </c>
      <c r="AL22" s="29">
        <v>44348.13</v>
      </c>
      <c r="AM22" s="28">
        <v>57.33</v>
      </c>
      <c r="AN22" s="28">
        <v>32.35</v>
      </c>
      <c r="AO22" s="28">
        <v>37.92</v>
      </c>
      <c r="AP22" s="28">
        <v>4.79</v>
      </c>
      <c r="AQ22" s="29">
        <v>1000.32</v>
      </c>
      <c r="AR22" s="28">
        <v>1.0721000000000001</v>
      </c>
      <c r="AS22" s="29">
        <v>1083.94</v>
      </c>
      <c r="AT22" s="29">
        <v>1765.47</v>
      </c>
      <c r="AU22" s="29">
        <v>5803.04</v>
      </c>
      <c r="AV22" s="29">
        <v>1001.19</v>
      </c>
      <c r="AW22" s="28">
        <v>301.14999999999998</v>
      </c>
      <c r="AX22" s="29">
        <v>9954.7900000000009</v>
      </c>
      <c r="AY22" s="29">
        <v>4119.1400000000003</v>
      </c>
      <c r="AZ22" s="28">
        <v>0.42609999999999998</v>
      </c>
      <c r="BA22" s="29">
        <v>4667.51</v>
      </c>
      <c r="BB22" s="28">
        <v>0.48280000000000001</v>
      </c>
      <c r="BC22" s="28">
        <v>881.14</v>
      </c>
      <c r="BD22" s="28">
        <v>9.11E-2</v>
      </c>
      <c r="BE22" s="29">
        <v>9667.7800000000007</v>
      </c>
      <c r="BF22" s="29">
        <v>2821.63</v>
      </c>
      <c r="BG22" s="28">
        <v>0.75990000000000002</v>
      </c>
      <c r="BH22" s="28">
        <v>0.58909999999999996</v>
      </c>
      <c r="BI22" s="28">
        <v>0.2228</v>
      </c>
      <c r="BJ22" s="28">
        <v>0.13150000000000001</v>
      </c>
      <c r="BK22" s="28">
        <v>3.0200000000000001E-2</v>
      </c>
      <c r="BL22" s="28">
        <v>2.63E-2</v>
      </c>
    </row>
    <row r="23" spans="1:64" x14ac:dyDescent="0.25">
      <c r="A23" s="28" t="s">
        <v>287</v>
      </c>
      <c r="B23" s="28">
        <v>48124</v>
      </c>
      <c r="C23" s="28">
        <v>28.71</v>
      </c>
      <c r="D23" s="28">
        <v>153.44999999999999</v>
      </c>
      <c r="E23" s="29">
        <v>4406.1099999999997</v>
      </c>
      <c r="F23" s="29">
        <v>4271</v>
      </c>
      <c r="G23" s="28">
        <v>3.4000000000000002E-2</v>
      </c>
      <c r="H23" s="28">
        <v>2.9999999999999997E-4</v>
      </c>
      <c r="I23" s="28">
        <v>2.6800000000000001E-2</v>
      </c>
      <c r="J23" s="28">
        <v>1.1000000000000001E-3</v>
      </c>
      <c r="K23" s="28">
        <v>2.06E-2</v>
      </c>
      <c r="L23" s="28">
        <v>0.88980000000000004</v>
      </c>
      <c r="M23" s="28">
        <v>2.7400000000000001E-2</v>
      </c>
      <c r="N23" s="28">
        <v>0.13489999999999999</v>
      </c>
      <c r="O23" s="28">
        <v>1.15E-2</v>
      </c>
      <c r="P23" s="28">
        <v>0.10299999999999999</v>
      </c>
      <c r="Q23" s="28">
        <v>188.77</v>
      </c>
      <c r="R23" s="29">
        <v>63348.480000000003</v>
      </c>
      <c r="S23" s="28">
        <v>0.22539999999999999</v>
      </c>
      <c r="T23" s="28">
        <v>0.19189999999999999</v>
      </c>
      <c r="U23" s="28">
        <v>0.5827</v>
      </c>
      <c r="V23" s="28">
        <v>19.46</v>
      </c>
      <c r="W23" s="28">
        <v>21.92</v>
      </c>
      <c r="X23" s="29">
        <v>85721.12</v>
      </c>
      <c r="Y23" s="28">
        <v>198.77</v>
      </c>
      <c r="Z23" s="29">
        <v>200806.43</v>
      </c>
      <c r="AA23" s="28">
        <v>0.80110000000000003</v>
      </c>
      <c r="AB23" s="28">
        <v>0.17749999999999999</v>
      </c>
      <c r="AC23" s="28">
        <v>2.06E-2</v>
      </c>
      <c r="AD23" s="28">
        <v>6.9999999999999999E-4</v>
      </c>
      <c r="AE23" s="28">
        <v>0.19900000000000001</v>
      </c>
      <c r="AF23" s="28">
        <v>200.81</v>
      </c>
      <c r="AG23" s="29">
        <v>7288.13</v>
      </c>
      <c r="AH23" s="28">
        <v>879.92</v>
      </c>
      <c r="AI23" s="29">
        <v>224624.3</v>
      </c>
      <c r="AJ23" s="28" t="s">
        <v>16</v>
      </c>
      <c r="AK23" s="29">
        <v>44855</v>
      </c>
      <c r="AL23" s="29">
        <v>74995.8</v>
      </c>
      <c r="AM23" s="28">
        <v>67.19</v>
      </c>
      <c r="AN23" s="28">
        <v>35.869999999999997</v>
      </c>
      <c r="AO23" s="28">
        <v>39.01</v>
      </c>
      <c r="AP23" s="28">
        <v>4.8499999999999996</v>
      </c>
      <c r="AQ23" s="29">
        <v>1001.15</v>
      </c>
      <c r="AR23" s="28">
        <v>0.69620000000000004</v>
      </c>
      <c r="AS23" s="29">
        <v>1075.2</v>
      </c>
      <c r="AT23" s="29">
        <v>1878.82</v>
      </c>
      <c r="AU23" s="29">
        <v>5868.69</v>
      </c>
      <c r="AV23" s="29">
        <v>1121.6600000000001</v>
      </c>
      <c r="AW23" s="28">
        <v>285.95999999999998</v>
      </c>
      <c r="AX23" s="29">
        <v>10230.34</v>
      </c>
      <c r="AY23" s="29">
        <v>2865.01</v>
      </c>
      <c r="AZ23" s="28">
        <v>0.28920000000000001</v>
      </c>
      <c r="BA23" s="29">
        <v>6585.04</v>
      </c>
      <c r="BB23" s="28">
        <v>0.66469999999999996</v>
      </c>
      <c r="BC23" s="28">
        <v>456.63</v>
      </c>
      <c r="BD23" s="28">
        <v>4.6100000000000002E-2</v>
      </c>
      <c r="BE23" s="29">
        <v>9906.67</v>
      </c>
      <c r="BF23" s="29">
        <v>1441.78</v>
      </c>
      <c r="BG23" s="28">
        <v>0.18029999999999999</v>
      </c>
      <c r="BH23" s="28">
        <v>0.62180000000000002</v>
      </c>
      <c r="BI23" s="28">
        <v>0.22850000000000001</v>
      </c>
      <c r="BJ23" s="28">
        <v>9.9699999999999997E-2</v>
      </c>
      <c r="BK23" s="28">
        <v>2.7900000000000001E-2</v>
      </c>
      <c r="BL23" s="28">
        <v>2.2100000000000002E-2</v>
      </c>
    </row>
    <row r="24" spans="1:64" x14ac:dyDescent="0.25">
      <c r="A24" s="28" t="s">
        <v>288</v>
      </c>
      <c r="B24" s="28">
        <v>48116</v>
      </c>
      <c r="C24" s="28">
        <v>28.71</v>
      </c>
      <c r="D24" s="28">
        <v>143.06</v>
      </c>
      <c r="E24" s="29">
        <v>4107.9399999999996</v>
      </c>
      <c r="F24" s="29">
        <v>3994</v>
      </c>
      <c r="G24" s="28">
        <v>4.5999999999999999E-2</v>
      </c>
      <c r="H24" s="28">
        <v>5.0000000000000001E-4</v>
      </c>
      <c r="I24" s="28">
        <v>5.2299999999999999E-2</v>
      </c>
      <c r="J24" s="28">
        <v>1.2999999999999999E-3</v>
      </c>
      <c r="K24" s="28">
        <v>2.0799999999999999E-2</v>
      </c>
      <c r="L24" s="28">
        <v>0.84889999999999999</v>
      </c>
      <c r="M24" s="28">
        <v>3.0300000000000001E-2</v>
      </c>
      <c r="N24" s="28">
        <v>0.1231</v>
      </c>
      <c r="O24" s="28">
        <v>1.47E-2</v>
      </c>
      <c r="P24" s="28">
        <v>9.8799999999999999E-2</v>
      </c>
      <c r="Q24" s="28">
        <v>178.61</v>
      </c>
      <c r="R24" s="29">
        <v>65370.09</v>
      </c>
      <c r="S24" s="28">
        <v>0.26300000000000001</v>
      </c>
      <c r="T24" s="28">
        <v>0.19040000000000001</v>
      </c>
      <c r="U24" s="28">
        <v>0.54659999999999997</v>
      </c>
      <c r="V24" s="28">
        <v>19.28</v>
      </c>
      <c r="W24" s="28">
        <v>20.91</v>
      </c>
      <c r="X24" s="29">
        <v>87055.93</v>
      </c>
      <c r="Y24" s="28">
        <v>194.1</v>
      </c>
      <c r="Z24" s="29">
        <v>230916.61</v>
      </c>
      <c r="AA24" s="28">
        <v>0.78169999999999995</v>
      </c>
      <c r="AB24" s="28">
        <v>0.19689999999999999</v>
      </c>
      <c r="AC24" s="28">
        <v>2.07E-2</v>
      </c>
      <c r="AD24" s="28">
        <v>6.9999999999999999E-4</v>
      </c>
      <c r="AE24" s="28">
        <v>0.21840000000000001</v>
      </c>
      <c r="AF24" s="28">
        <v>230.92</v>
      </c>
      <c r="AG24" s="29">
        <v>8002.34</v>
      </c>
      <c r="AH24" s="28">
        <v>912.61</v>
      </c>
      <c r="AI24" s="29">
        <v>268483.88</v>
      </c>
      <c r="AJ24" s="28" t="s">
        <v>16</v>
      </c>
      <c r="AK24" s="29">
        <v>46967</v>
      </c>
      <c r="AL24" s="29">
        <v>83733.259999999995</v>
      </c>
      <c r="AM24" s="28">
        <v>65.23</v>
      </c>
      <c r="AN24" s="28">
        <v>34.119999999999997</v>
      </c>
      <c r="AO24" s="28">
        <v>37.57</v>
      </c>
      <c r="AP24" s="28">
        <v>4.9800000000000004</v>
      </c>
      <c r="AQ24" s="29">
        <v>1001.15</v>
      </c>
      <c r="AR24" s="28">
        <v>0.64949999999999997</v>
      </c>
      <c r="AS24" s="29">
        <v>1104.3</v>
      </c>
      <c r="AT24" s="29">
        <v>1969.49</v>
      </c>
      <c r="AU24" s="29">
        <v>6100.48</v>
      </c>
      <c r="AV24" s="29">
        <v>1184.05</v>
      </c>
      <c r="AW24" s="28">
        <v>306.61</v>
      </c>
      <c r="AX24" s="29">
        <v>10664.94</v>
      </c>
      <c r="AY24" s="29">
        <v>2752.54</v>
      </c>
      <c r="AZ24" s="28">
        <v>0.26429999999999998</v>
      </c>
      <c r="BA24" s="29">
        <v>7221.72</v>
      </c>
      <c r="BB24" s="28">
        <v>0.69359999999999999</v>
      </c>
      <c r="BC24" s="28">
        <v>438.41</v>
      </c>
      <c r="BD24" s="28">
        <v>4.2099999999999999E-2</v>
      </c>
      <c r="BE24" s="29">
        <v>10412.67</v>
      </c>
      <c r="BF24" s="29">
        <v>1019.98</v>
      </c>
      <c r="BG24" s="28">
        <v>0.111</v>
      </c>
      <c r="BH24" s="28">
        <v>0.62350000000000005</v>
      </c>
      <c r="BI24" s="28">
        <v>0.2218</v>
      </c>
      <c r="BJ24" s="28">
        <v>0.10299999999999999</v>
      </c>
      <c r="BK24" s="28">
        <v>2.9499999999999998E-2</v>
      </c>
      <c r="BL24" s="28">
        <v>2.2200000000000001E-2</v>
      </c>
    </row>
    <row r="25" spans="1:64" x14ac:dyDescent="0.25">
      <c r="A25" s="28" t="s">
        <v>289</v>
      </c>
      <c r="B25" s="28">
        <v>46706</v>
      </c>
      <c r="C25" s="28">
        <v>59.9</v>
      </c>
      <c r="D25" s="28">
        <v>14.6</v>
      </c>
      <c r="E25" s="28">
        <v>874.81</v>
      </c>
      <c r="F25" s="28">
        <v>926</v>
      </c>
      <c r="G25" s="28">
        <v>5.1999999999999998E-3</v>
      </c>
      <c r="H25" s="28">
        <v>0</v>
      </c>
      <c r="I25" s="28">
        <v>9.7999999999999997E-3</v>
      </c>
      <c r="J25" s="28">
        <v>1.1000000000000001E-3</v>
      </c>
      <c r="K25" s="28">
        <v>4.6800000000000001E-2</v>
      </c>
      <c r="L25" s="28">
        <v>0.90859999999999996</v>
      </c>
      <c r="M25" s="28">
        <v>2.8500000000000001E-2</v>
      </c>
      <c r="N25" s="28">
        <v>0.35149999999999998</v>
      </c>
      <c r="O25" s="28">
        <v>2.7000000000000001E-3</v>
      </c>
      <c r="P25" s="28">
        <v>0.13020000000000001</v>
      </c>
      <c r="Q25" s="28">
        <v>44.56</v>
      </c>
      <c r="R25" s="29">
        <v>50712.79</v>
      </c>
      <c r="S25" s="28">
        <v>0.21249999999999999</v>
      </c>
      <c r="T25" s="28">
        <v>0.18529999999999999</v>
      </c>
      <c r="U25" s="28">
        <v>0.60299999999999998</v>
      </c>
      <c r="V25" s="28">
        <v>17.75</v>
      </c>
      <c r="W25" s="28">
        <v>7.64</v>
      </c>
      <c r="X25" s="29">
        <v>64518.61</v>
      </c>
      <c r="Y25" s="28">
        <v>111.57</v>
      </c>
      <c r="Z25" s="29">
        <v>116822.49</v>
      </c>
      <c r="AA25" s="28">
        <v>0.83240000000000003</v>
      </c>
      <c r="AB25" s="28">
        <v>0.1203</v>
      </c>
      <c r="AC25" s="28">
        <v>4.5699999999999998E-2</v>
      </c>
      <c r="AD25" s="28">
        <v>1.6000000000000001E-3</v>
      </c>
      <c r="AE25" s="28">
        <v>0.1686</v>
      </c>
      <c r="AF25" s="28">
        <v>116.82</v>
      </c>
      <c r="AG25" s="29">
        <v>2968.75</v>
      </c>
      <c r="AH25" s="28">
        <v>434.63</v>
      </c>
      <c r="AI25" s="29">
        <v>109526.13</v>
      </c>
      <c r="AJ25" s="28" t="s">
        <v>16</v>
      </c>
      <c r="AK25" s="29">
        <v>31097</v>
      </c>
      <c r="AL25" s="29">
        <v>43439.839999999997</v>
      </c>
      <c r="AM25" s="28">
        <v>42.32</v>
      </c>
      <c r="AN25" s="28">
        <v>24.35</v>
      </c>
      <c r="AO25" s="28">
        <v>28.51</v>
      </c>
      <c r="AP25" s="28">
        <v>4.5199999999999996</v>
      </c>
      <c r="AQ25" s="29">
        <v>1219.32</v>
      </c>
      <c r="AR25" s="28">
        <v>1.119</v>
      </c>
      <c r="AS25" s="29">
        <v>1190.08</v>
      </c>
      <c r="AT25" s="29">
        <v>1751.48</v>
      </c>
      <c r="AU25" s="29">
        <v>5226.04</v>
      </c>
      <c r="AV25" s="28">
        <v>938.15</v>
      </c>
      <c r="AW25" s="28">
        <v>155.30000000000001</v>
      </c>
      <c r="AX25" s="29">
        <v>9261.0499999999993</v>
      </c>
      <c r="AY25" s="29">
        <v>4458.75</v>
      </c>
      <c r="AZ25" s="28">
        <v>0.48849999999999999</v>
      </c>
      <c r="BA25" s="29">
        <v>3992.58</v>
      </c>
      <c r="BB25" s="28">
        <v>0.4375</v>
      </c>
      <c r="BC25" s="28">
        <v>675.4</v>
      </c>
      <c r="BD25" s="28">
        <v>7.3999999999999996E-2</v>
      </c>
      <c r="BE25" s="29">
        <v>9126.74</v>
      </c>
      <c r="BF25" s="29">
        <v>4325.99</v>
      </c>
      <c r="BG25" s="28">
        <v>1.379</v>
      </c>
      <c r="BH25" s="28">
        <v>0.56950000000000001</v>
      </c>
      <c r="BI25" s="28">
        <v>0.2056</v>
      </c>
      <c r="BJ25" s="28">
        <v>0.1643</v>
      </c>
      <c r="BK25" s="28">
        <v>3.5000000000000003E-2</v>
      </c>
      <c r="BL25" s="28">
        <v>2.5700000000000001E-2</v>
      </c>
    </row>
    <row r="26" spans="1:64" x14ac:dyDescent="0.25">
      <c r="A26" s="28" t="s">
        <v>290</v>
      </c>
      <c r="B26" s="28">
        <v>43539</v>
      </c>
      <c r="C26" s="28">
        <v>21.33</v>
      </c>
      <c r="D26" s="28">
        <v>171.29</v>
      </c>
      <c r="E26" s="29">
        <v>3654.2</v>
      </c>
      <c r="F26" s="29">
        <v>3268.95</v>
      </c>
      <c r="G26" s="28">
        <v>8.2000000000000007E-3</v>
      </c>
      <c r="H26" s="28">
        <v>4.0000000000000002E-4</v>
      </c>
      <c r="I26" s="28">
        <v>0.1439</v>
      </c>
      <c r="J26" s="28">
        <v>2E-3</v>
      </c>
      <c r="K26" s="28">
        <v>3.2500000000000001E-2</v>
      </c>
      <c r="L26" s="28">
        <v>0.73240000000000005</v>
      </c>
      <c r="M26" s="28">
        <v>8.0699999999999994E-2</v>
      </c>
      <c r="N26" s="28">
        <v>0.64300000000000002</v>
      </c>
      <c r="O26" s="28">
        <v>1.46E-2</v>
      </c>
      <c r="P26" s="28">
        <v>0.15310000000000001</v>
      </c>
      <c r="Q26" s="28">
        <v>144.88999999999999</v>
      </c>
      <c r="R26" s="29">
        <v>53099.65</v>
      </c>
      <c r="S26" s="28">
        <v>0.21870000000000001</v>
      </c>
      <c r="T26" s="28">
        <v>0.18049999999999999</v>
      </c>
      <c r="U26" s="28">
        <v>0.6008</v>
      </c>
      <c r="V26" s="28">
        <v>18.11</v>
      </c>
      <c r="W26" s="28">
        <v>22.9</v>
      </c>
      <c r="X26" s="29">
        <v>73845.919999999998</v>
      </c>
      <c r="Y26" s="28">
        <v>156.72</v>
      </c>
      <c r="Z26" s="29">
        <v>91613.96</v>
      </c>
      <c r="AA26" s="28">
        <v>0.69779999999999998</v>
      </c>
      <c r="AB26" s="28">
        <v>0.2616</v>
      </c>
      <c r="AC26" s="28">
        <v>3.8399999999999997E-2</v>
      </c>
      <c r="AD26" s="28">
        <v>2.0999999999999999E-3</v>
      </c>
      <c r="AE26" s="28">
        <v>0.30349999999999999</v>
      </c>
      <c r="AF26" s="28">
        <v>91.61</v>
      </c>
      <c r="AG26" s="29">
        <v>2875.15</v>
      </c>
      <c r="AH26" s="28">
        <v>389.4</v>
      </c>
      <c r="AI26" s="29">
        <v>94706.7</v>
      </c>
      <c r="AJ26" s="28" t="s">
        <v>16</v>
      </c>
      <c r="AK26" s="29">
        <v>24789</v>
      </c>
      <c r="AL26" s="29">
        <v>35881.68</v>
      </c>
      <c r="AM26" s="28">
        <v>48.89</v>
      </c>
      <c r="AN26" s="28">
        <v>29.14</v>
      </c>
      <c r="AO26" s="28">
        <v>32.99</v>
      </c>
      <c r="AP26" s="28">
        <v>4.45</v>
      </c>
      <c r="AQ26" s="28">
        <v>602.01</v>
      </c>
      <c r="AR26" s="28">
        <v>0.9536</v>
      </c>
      <c r="AS26" s="29">
        <v>1193.31</v>
      </c>
      <c r="AT26" s="29">
        <v>1909.16</v>
      </c>
      <c r="AU26" s="29">
        <v>5929.74</v>
      </c>
      <c r="AV26" s="29">
        <v>1014.55</v>
      </c>
      <c r="AW26" s="28">
        <v>421.2</v>
      </c>
      <c r="AX26" s="29">
        <v>10467.959999999999</v>
      </c>
      <c r="AY26" s="29">
        <v>5775.96</v>
      </c>
      <c r="AZ26" s="28">
        <v>0.55410000000000004</v>
      </c>
      <c r="BA26" s="29">
        <v>3159.82</v>
      </c>
      <c r="BB26" s="28">
        <v>0.30309999999999998</v>
      </c>
      <c r="BC26" s="29">
        <v>1487.78</v>
      </c>
      <c r="BD26" s="28">
        <v>0.14269999999999999</v>
      </c>
      <c r="BE26" s="29">
        <v>10423.56</v>
      </c>
      <c r="BF26" s="29">
        <v>4338.9799999999996</v>
      </c>
      <c r="BG26" s="28">
        <v>1.9125000000000001</v>
      </c>
      <c r="BH26" s="28">
        <v>0.55089999999999995</v>
      </c>
      <c r="BI26" s="28">
        <v>0.218</v>
      </c>
      <c r="BJ26" s="28">
        <v>0.18779999999999999</v>
      </c>
      <c r="BK26" s="28">
        <v>2.81E-2</v>
      </c>
      <c r="BL26" s="28">
        <v>1.5100000000000001E-2</v>
      </c>
    </row>
    <row r="27" spans="1:64" x14ac:dyDescent="0.25">
      <c r="A27" s="28" t="s">
        <v>291</v>
      </c>
      <c r="B27" s="28">
        <v>45203</v>
      </c>
      <c r="C27" s="28">
        <v>82</v>
      </c>
      <c r="D27" s="28">
        <v>14.08</v>
      </c>
      <c r="E27" s="29">
        <v>1154.93</v>
      </c>
      <c r="F27" s="29">
        <v>1163.43</v>
      </c>
      <c r="G27" s="28">
        <v>2.7000000000000001E-3</v>
      </c>
      <c r="H27" s="28">
        <v>1E-4</v>
      </c>
      <c r="I27" s="28">
        <v>3.8999999999999998E-3</v>
      </c>
      <c r="J27" s="28">
        <v>1.4E-3</v>
      </c>
      <c r="K27" s="28">
        <v>7.6E-3</v>
      </c>
      <c r="L27" s="28">
        <v>0.97009999999999996</v>
      </c>
      <c r="M27" s="28">
        <v>1.41E-2</v>
      </c>
      <c r="N27" s="28">
        <v>0.40039999999999998</v>
      </c>
      <c r="O27" s="28">
        <v>0.01</v>
      </c>
      <c r="P27" s="28">
        <v>0.13350000000000001</v>
      </c>
      <c r="Q27" s="28">
        <v>56.46</v>
      </c>
      <c r="R27" s="29">
        <v>50517.57</v>
      </c>
      <c r="S27" s="28">
        <v>0.22009999999999999</v>
      </c>
      <c r="T27" s="28">
        <v>0.17530000000000001</v>
      </c>
      <c r="U27" s="28">
        <v>0.60450000000000004</v>
      </c>
      <c r="V27" s="28">
        <v>17.18</v>
      </c>
      <c r="W27" s="28">
        <v>8.61</v>
      </c>
      <c r="X27" s="29">
        <v>67343.48</v>
      </c>
      <c r="Y27" s="28">
        <v>129.61000000000001</v>
      </c>
      <c r="Z27" s="29">
        <v>150477.4</v>
      </c>
      <c r="AA27" s="28">
        <v>0.75070000000000003</v>
      </c>
      <c r="AB27" s="28">
        <v>0.1547</v>
      </c>
      <c r="AC27" s="28">
        <v>9.35E-2</v>
      </c>
      <c r="AD27" s="28">
        <v>1.1000000000000001E-3</v>
      </c>
      <c r="AE27" s="28">
        <v>0.25259999999999999</v>
      </c>
      <c r="AF27" s="28">
        <v>150.47999999999999</v>
      </c>
      <c r="AG27" s="29">
        <v>4474.05</v>
      </c>
      <c r="AH27" s="28">
        <v>487.4</v>
      </c>
      <c r="AI27" s="29">
        <v>144534.17000000001</v>
      </c>
      <c r="AJ27" s="28" t="s">
        <v>16</v>
      </c>
      <c r="AK27" s="29">
        <v>31011</v>
      </c>
      <c r="AL27" s="29">
        <v>43161.57</v>
      </c>
      <c r="AM27" s="28">
        <v>42.12</v>
      </c>
      <c r="AN27" s="28">
        <v>27.34</v>
      </c>
      <c r="AO27" s="28">
        <v>29.36</v>
      </c>
      <c r="AP27" s="28">
        <v>4.18</v>
      </c>
      <c r="AQ27" s="29">
        <v>1017.4</v>
      </c>
      <c r="AR27" s="28">
        <v>1.0778000000000001</v>
      </c>
      <c r="AS27" s="29">
        <v>1279.53</v>
      </c>
      <c r="AT27" s="29">
        <v>1813.84</v>
      </c>
      <c r="AU27" s="29">
        <v>5255.44</v>
      </c>
      <c r="AV27" s="28">
        <v>828.63</v>
      </c>
      <c r="AW27" s="28">
        <v>191.71</v>
      </c>
      <c r="AX27" s="29">
        <v>9369.14</v>
      </c>
      <c r="AY27" s="29">
        <v>3948.81</v>
      </c>
      <c r="AZ27" s="28">
        <v>0.4214</v>
      </c>
      <c r="BA27" s="29">
        <v>4543.8500000000004</v>
      </c>
      <c r="BB27" s="28">
        <v>0.48480000000000001</v>
      </c>
      <c r="BC27" s="28">
        <v>879.02</v>
      </c>
      <c r="BD27" s="28">
        <v>9.3799999999999994E-2</v>
      </c>
      <c r="BE27" s="29">
        <v>9371.68</v>
      </c>
      <c r="BF27" s="29">
        <v>3206.41</v>
      </c>
      <c r="BG27" s="28">
        <v>0.91259999999999997</v>
      </c>
      <c r="BH27" s="28">
        <v>0.55449999999999999</v>
      </c>
      <c r="BI27" s="28">
        <v>0.2233</v>
      </c>
      <c r="BJ27" s="28">
        <v>0.16439999999999999</v>
      </c>
      <c r="BK27" s="28">
        <v>3.3700000000000001E-2</v>
      </c>
      <c r="BL27" s="28">
        <v>2.41E-2</v>
      </c>
    </row>
    <row r="28" spans="1:64" x14ac:dyDescent="0.25">
      <c r="A28" s="28" t="s">
        <v>292</v>
      </c>
      <c r="B28" s="28">
        <v>46300</v>
      </c>
      <c r="C28" s="28">
        <v>54.19</v>
      </c>
      <c r="D28" s="28">
        <v>40.020000000000003</v>
      </c>
      <c r="E28" s="29">
        <v>2168.61</v>
      </c>
      <c r="F28" s="29">
        <v>2143.7600000000002</v>
      </c>
      <c r="G28" s="28">
        <v>7.7000000000000002E-3</v>
      </c>
      <c r="H28" s="28">
        <v>4.0000000000000002E-4</v>
      </c>
      <c r="I28" s="28">
        <v>2.2499999999999999E-2</v>
      </c>
      <c r="J28" s="28">
        <v>1.2999999999999999E-3</v>
      </c>
      <c r="K28" s="28">
        <v>2.64E-2</v>
      </c>
      <c r="L28" s="28">
        <v>0.90759999999999996</v>
      </c>
      <c r="M28" s="28">
        <v>3.4200000000000001E-2</v>
      </c>
      <c r="N28" s="28">
        <v>0.42720000000000002</v>
      </c>
      <c r="O28" s="28">
        <v>5.7000000000000002E-3</v>
      </c>
      <c r="P28" s="28">
        <v>0.14610000000000001</v>
      </c>
      <c r="Q28" s="28">
        <v>96.56</v>
      </c>
      <c r="R28" s="29">
        <v>52009.760000000002</v>
      </c>
      <c r="S28" s="28">
        <v>0.25090000000000001</v>
      </c>
      <c r="T28" s="28">
        <v>0.19969999999999999</v>
      </c>
      <c r="U28" s="28">
        <v>0.55010000000000003</v>
      </c>
      <c r="V28" s="28">
        <v>18.37</v>
      </c>
      <c r="W28" s="28">
        <v>14.46</v>
      </c>
      <c r="X28" s="29">
        <v>71290.45</v>
      </c>
      <c r="Y28" s="28">
        <v>145.35</v>
      </c>
      <c r="Z28" s="29">
        <v>137449.91</v>
      </c>
      <c r="AA28" s="28">
        <v>0.73809999999999998</v>
      </c>
      <c r="AB28" s="28">
        <v>0.22009999999999999</v>
      </c>
      <c r="AC28" s="28">
        <v>4.07E-2</v>
      </c>
      <c r="AD28" s="28">
        <v>1.1000000000000001E-3</v>
      </c>
      <c r="AE28" s="28">
        <v>0.26340000000000002</v>
      </c>
      <c r="AF28" s="28">
        <v>137.44999999999999</v>
      </c>
      <c r="AG28" s="29">
        <v>4331.63</v>
      </c>
      <c r="AH28" s="28">
        <v>491.11</v>
      </c>
      <c r="AI28" s="29">
        <v>147154.06</v>
      </c>
      <c r="AJ28" s="28" t="s">
        <v>16</v>
      </c>
      <c r="AK28" s="29">
        <v>29563</v>
      </c>
      <c r="AL28" s="29">
        <v>43931.31</v>
      </c>
      <c r="AM28" s="28">
        <v>51.78</v>
      </c>
      <c r="AN28" s="28">
        <v>28.8</v>
      </c>
      <c r="AO28" s="28">
        <v>35.04</v>
      </c>
      <c r="AP28" s="28">
        <v>4.1900000000000004</v>
      </c>
      <c r="AQ28" s="29">
        <v>1189.19</v>
      </c>
      <c r="AR28" s="28">
        <v>0.99350000000000005</v>
      </c>
      <c r="AS28" s="29">
        <v>1141.71</v>
      </c>
      <c r="AT28" s="29">
        <v>1675.78</v>
      </c>
      <c r="AU28" s="29">
        <v>5311.73</v>
      </c>
      <c r="AV28" s="28">
        <v>950.78</v>
      </c>
      <c r="AW28" s="28">
        <v>226.04</v>
      </c>
      <c r="AX28" s="29">
        <v>9306.0400000000009</v>
      </c>
      <c r="AY28" s="29">
        <v>4032</v>
      </c>
      <c r="AZ28" s="28">
        <v>0.43359999999999999</v>
      </c>
      <c r="BA28" s="29">
        <v>4469.38</v>
      </c>
      <c r="BB28" s="28">
        <v>0.48070000000000002</v>
      </c>
      <c r="BC28" s="28">
        <v>796.48</v>
      </c>
      <c r="BD28" s="28">
        <v>8.5699999999999998E-2</v>
      </c>
      <c r="BE28" s="29">
        <v>9297.86</v>
      </c>
      <c r="BF28" s="29">
        <v>3014.69</v>
      </c>
      <c r="BG28" s="28">
        <v>0.82509999999999994</v>
      </c>
      <c r="BH28" s="28">
        <v>0.56640000000000001</v>
      </c>
      <c r="BI28" s="28">
        <v>0.2162</v>
      </c>
      <c r="BJ28" s="28">
        <v>0.16109999999999999</v>
      </c>
      <c r="BK28" s="28">
        <v>3.4500000000000003E-2</v>
      </c>
      <c r="BL28" s="28">
        <v>2.18E-2</v>
      </c>
    </row>
    <row r="29" spans="1:64" x14ac:dyDescent="0.25">
      <c r="A29" s="28" t="s">
        <v>293</v>
      </c>
      <c r="B29" s="28">
        <v>45765</v>
      </c>
      <c r="C29" s="28">
        <v>56</v>
      </c>
      <c r="D29" s="28">
        <v>37.590000000000003</v>
      </c>
      <c r="E29" s="29">
        <v>2105.17</v>
      </c>
      <c r="F29" s="29">
        <v>2059.2399999999998</v>
      </c>
      <c r="G29" s="28">
        <v>7.7999999999999996E-3</v>
      </c>
      <c r="H29" s="28">
        <v>2.9999999999999997E-4</v>
      </c>
      <c r="I29" s="28">
        <v>2.87E-2</v>
      </c>
      <c r="J29" s="28">
        <v>1E-3</v>
      </c>
      <c r="K29" s="28">
        <v>2.92E-2</v>
      </c>
      <c r="L29" s="28">
        <v>0.89349999999999996</v>
      </c>
      <c r="M29" s="28">
        <v>3.95E-2</v>
      </c>
      <c r="N29" s="28">
        <v>0.45669999999999999</v>
      </c>
      <c r="O29" s="28">
        <v>4.7000000000000002E-3</v>
      </c>
      <c r="P29" s="28">
        <v>0.1477</v>
      </c>
      <c r="Q29" s="28">
        <v>93.91</v>
      </c>
      <c r="R29" s="29">
        <v>52899.96</v>
      </c>
      <c r="S29" s="28">
        <v>0.28320000000000001</v>
      </c>
      <c r="T29" s="28">
        <v>0.19570000000000001</v>
      </c>
      <c r="U29" s="28">
        <v>0.52110000000000001</v>
      </c>
      <c r="V29" s="28">
        <v>17.920000000000002</v>
      </c>
      <c r="W29" s="28">
        <v>13.77</v>
      </c>
      <c r="X29" s="29">
        <v>72388.149999999994</v>
      </c>
      <c r="Y29" s="28">
        <v>148.4</v>
      </c>
      <c r="Z29" s="29">
        <v>144213.68</v>
      </c>
      <c r="AA29" s="28">
        <v>0.71760000000000002</v>
      </c>
      <c r="AB29" s="28">
        <v>0.23080000000000001</v>
      </c>
      <c r="AC29" s="28">
        <v>5.04E-2</v>
      </c>
      <c r="AD29" s="28">
        <v>1.1000000000000001E-3</v>
      </c>
      <c r="AE29" s="28">
        <v>0.2838</v>
      </c>
      <c r="AF29" s="28">
        <v>144.21</v>
      </c>
      <c r="AG29" s="29">
        <v>4297.9799999999996</v>
      </c>
      <c r="AH29" s="28">
        <v>475.2</v>
      </c>
      <c r="AI29" s="29">
        <v>158081.82999999999</v>
      </c>
      <c r="AJ29" s="28" t="s">
        <v>16</v>
      </c>
      <c r="AK29" s="29">
        <v>29137</v>
      </c>
      <c r="AL29" s="29">
        <v>43962.25</v>
      </c>
      <c r="AM29" s="28">
        <v>49.9</v>
      </c>
      <c r="AN29" s="28">
        <v>28.02</v>
      </c>
      <c r="AO29" s="28">
        <v>34.14</v>
      </c>
      <c r="AP29" s="28">
        <v>4.25</v>
      </c>
      <c r="AQ29" s="29">
        <v>1126.83</v>
      </c>
      <c r="AR29" s="28">
        <v>0.99309999999999998</v>
      </c>
      <c r="AS29" s="29">
        <v>1128.8399999999999</v>
      </c>
      <c r="AT29" s="29">
        <v>1740.47</v>
      </c>
      <c r="AU29" s="29">
        <v>5298.94</v>
      </c>
      <c r="AV29" s="28">
        <v>972.42</v>
      </c>
      <c r="AW29" s="28">
        <v>235.46</v>
      </c>
      <c r="AX29" s="29">
        <v>9376.1200000000008</v>
      </c>
      <c r="AY29" s="29">
        <v>4144.04</v>
      </c>
      <c r="AZ29" s="28">
        <v>0.43809999999999999</v>
      </c>
      <c r="BA29" s="29">
        <v>4488.9799999999996</v>
      </c>
      <c r="BB29" s="28">
        <v>0.47460000000000002</v>
      </c>
      <c r="BC29" s="28">
        <v>826.08</v>
      </c>
      <c r="BD29" s="28">
        <v>8.7300000000000003E-2</v>
      </c>
      <c r="BE29" s="29">
        <v>9459.1</v>
      </c>
      <c r="BF29" s="29">
        <v>2867.06</v>
      </c>
      <c r="BG29" s="28">
        <v>0.80479999999999996</v>
      </c>
      <c r="BH29" s="28">
        <v>0.56420000000000003</v>
      </c>
      <c r="BI29" s="28">
        <v>0.21410000000000001</v>
      </c>
      <c r="BJ29" s="28">
        <v>0.16520000000000001</v>
      </c>
      <c r="BK29" s="28">
        <v>3.5000000000000003E-2</v>
      </c>
      <c r="BL29" s="28">
        <v>2.1399999999999999E-2</v>
      </c>
    </row>
    <row r="30" spans="1:64" x14ac:dyDescent="0.25">
      <c r="A30" s="28" t="s">
        <v>294</v>
      </c>
      <c r="B30" s="28">
        <v>43547</v>
      </c>
      <c r="C30" s="28">
        <v>28.76</v>
      </c>
      <c r="D30" s="28">
        <v>113.47</v>
      </c>
      <c r="E30" s="29">
        <v>3263.65</v>
      </c>
      <c r="F30" s="29">
        <v>3139.71</v>
      </c>
      <c r="G30" s="28">
        <v>2.4799999999999999E-2</v>
      </c>
      <c r="H30" s="28">
        <v>2.0000000000000001E-4</v>
      </c>
      <c r="I30" s="28">
        <v>1.77E-2</v>
      </c>
      <c r="J30" s="28">
        <v>1.1000000000000001E-3</v>
      </c>
      <c r="K30" s="28">
        <v>1.49E-2</v>
      </c>
      <c r="L30" s="28">
        <v>0.91549999999999998</v>
      </c>
      <c r="M30" s="28">
        <v>2.58E-2</v>
      </c>
      <c r="N30" s="28">
        <v>9.4399999999999998E-2</v>
      </c>
      <c r="O30" s="28">
        <v>7.1000000000000004E-3</v>
      </c>
      <c r="P30" s="28">
        <v>0.1031</v>
      </c>
      <c r="Q30" s="28">
        <v>145.94999999999999</v>
      </c>
      <c r="R30" s="29">
        <v>65841.63</v>
      </c>
      <c r="S30" s="28">
        <v>0.17449999999999999</v>
      </c>
      <c r="T30" s="28">
        <v>0.1988</v>
      </c>
      <c r="U30" s="28">
        <v>0.62670000000000003</v>
      </c>
      <c r="V30" s="28">
        <v>18.690000000000001</v>
      </c>
      <c r="W30" s="28">
        <v>16.11</v>
      </c>
      <c r="X30" s="29">
        <v>88510.77</v>
      </c>
      <c r="Y30" s="28">
        <v>200.68</v>
      </c>
      <c r="Z30" s="29">
        <v>198720.14</v>
      </c>
      <c r="AA30" s="28">
        <v>0.89680000000000004</v>
      </c>
      <c r="AB30" s="28">
        <v>8.0799999999999997E-2</v>
      </c>
      <c r="AC30" s="28">
        <v>2.18E-2</v>
      </c>
      <c r="AD30" s="28">
        <v>5.9999999999999995E-4</v>
      </c>
      <c r="AE30" s="28">
        <v>0.1033</v>
      </c>
      <c r="AF30" s="28">
        <v>198.72</v>
      </c>
      <c r="AG30" s="29">
        <v>7566.71</v>
      </c>
      <c r="AH30" s="28">
        <v>976.16</v>
      </c>
      <c r="AI30" s="29">
        <v>222135.12</v>
      </c>
      <c r="AJ30" s="28" t="s">
        <v>16</v>
      </c>
      <c r="AK30" s="29">
        <v>50398</v>
      </c>
      <c r="AL30" s="29">
        <v>90954.77</v>
      </c>
      <c r="AM30" s="28">
        <v>79.62</v>
      </c>
      <c r="AN30" s="28">
        <v>38.86</v>
      </c>
      <c r="AO30" s="28">
        <v>46.63</v>
      </c>
      <c r="AP30" s="28">
        <v>4.57</v>
      </c>
      <c r="AQ30" s="29">
        <v>2184.0100000000002</v>
      </c>
      <c r="AR30" s="28">
        <v>0.69079999999999997</v>
      </c>
      <c r="AS30" s="29">
        <v>1162.57</v>
      </c>
      <c r="AT30" s="29">
        <v>1802.25</v>
      </c>
      <c r="AU30" s="29">
        <v>6359.34</v>
      </c>
      <c r="AV30" s="29">
        <v>1222.42</v>
      </c>
      <c r="AW30" s="28">
        <v>342.21</v>
      </c>
      <c r="AX30" s="29">
        <v>10888.79</v>
      </c>
      <c r="AY30" s="29">
        <v>3037.67</v>
      </c>
      <c r="AZ30" s="28">
        <v>0.2878</v>
      </c>
      <c r="BA30" s="29">
        <v>7119.97</v>
      </c>
      <c r="BB30" s="28">
        <v>0.67459999999999998</v>
      </c>
      <c r="BC30" s="28">
        <v>397</v>
      </c>
      <c r="BD30" s="28">
        <v>3.7600000000000001E-2</v>
      </c>
      <c r="BE30" s="29">
        <v>10554.64</v>
      </c>
      <c r="BF30" s="29">
        <v>1639.75</v>
      </c>
      <c r="BG30" s="28">
        <v>0.18010000000000001</v>
      </c>
      <c r="BH30" s="28">
        <v>0.61719999999999997</v>
      </c>
      <c r="BI30" s="28">
        <v>0.2175</v>
      </c>
      <c r="BJ30" s="28">
        <v>0.1167</v>
      </c>
      <c r="BK30" s="28">
        <v>3.0300000000000001E-2</v>
      </c>
      <c r="BL30" s="28">
        <v>1.83E-2</v>
      </c>
    </row>
    <row r="31" spans="1:64" x14ac:dyDescent="0.25">
      <c r="A31" s="28" t="s">
        <v>295</v>
      </c>
      <c r="B31" s="28">
        <v>43554</v>
      </c>
      <c r="C31" s="28">
        <v>21.75</v>
      </c>
      <c r="D31" s="28">
        <v>144.53</v>
      </c>
      <c r="E31" s="29">
        <v>3143.49</v>
      </c>
      <c r="F31" s="29">
        <v>3099.63</v>
      </c>
      <c r="G31" s="28">
        <v>6.2100000000000002E-2</v>
      </c>
      <c r="H31" s="28">
        <v>6.9999999999999999E-4</v>
      </c>
      <c r="I31" s="28">
        <v>0.10390000000000001</v>
      </c>
      <c r="J31" s="28">
        <v>1.1000000000000001E-3</v>
      </c>
      <c r="K31" s="28">
        <v>2.0799999999999999E-2</v>
      </c>
      <c r="L31" s="28">
        <v>0.77449999999999997</v>
      </c>
      <c r="M31" s="28">
        <v>3.6900000000000002E-2</v>
      </c>
      <c r="N31" s="28">
        <v>0.15079999999999999</v>
      </c>
      <c r="O31" s="28">
        <v>2.18E-2</v>
      </c>
      <c r="P31" s="28">
        <v>0.10639999999999999</v>
      </c>
      <c r="Q31" s="28">
        <v>147.68</v>
      </c>
      <c r="R31" s="29">
        <v>70372.81</v>
      </c>
      <c r="S31" s="28">
        <v>0.28670000000000001</v>
      </c>
      <c r="T31" s="28">
        <v>0.1807</v>
      </c>
      <c r="U31" s="28">
        <v>0.53249999999999997</v>
      </c>
      <c r="V31" s="28">
        <v>18.079999999999998</v>
      </c>
      <c r="W31" s="28">
        <v>20.45</v>
      </c>
      <c r="X31" s="29">
        <v>88495.61</v>
      </c>
      <c r="Y31" s="28">
        <v>152.88999999999999</v>
      </c>
      <c r="Z31" s="29">
        <v>300404.03000000003</v>
      </c>
      <c r="AA31" s="28">
        <v>0.71560000000000001</v>
      </c>
      <c r="AB31" s="28">
        <v>0.2571</v>
      </c>
      <c r="AC31" s="28">
        <v>2.6599999999999999E-2</v>
      </c>
      <c r="AD31" s="28">
        <v>6.9999999999999999E-4</v>
      </c>
      <c r="AE31" s="28">
        <v>0.28449999999999998</v>
      </c>
      <c r="AF31" s="28">
        <v>300.39999999999998</v>
      </c>
      <c r="AG31" s="29">
        <v>10438.33</v>
      </c>
      <c r="AH31" s="29">
        <v>1033.6099999999999</v>
      </c>
      <c r="AI31" s="29">
        <v>342313.95</v>
      </c>
      <c r="AJ31" s="28" t="s">
        <v>16</v>
      </c>
      <c r="AK31" s="29">
        <v>44431</v>
      </c>
      <c r="AL31" s="29">
        <v>90387.01</v>
      </c>
      <c r="AM31" s="28">
        <v>65.67</v>
      </c>
      <c r="AN31" s="28">
        <v>32.97</v>
      </c>
      <c r="AO31" s="28">
        <v>38.47</v>
      </c>
      <c r="AP31" s="28">
        <v>5.25</v>
      </c>
      <c r="AQ31" s="28">
        <v>0</v>
      </c>
      <c r="AR31" s="28">
        <v>0.65790000000000004</v>
      </c>
      <c r="AS31" s="29">
        <v>1442.71</v>
      </c>
      <c r="AT31" s="29">
        <v>2404.58</v>
      </c>
      <c r="AU31" s="29">
        <v>7137.07</v>
      </c>
      <c r="AV31" s="29">
        <v>1525.75</v>
      </c>
      <c r="AW31" s="28">
        <v>376.68</v>
      </c>
      <c r="AX31" s="29">
        <v>12886.79</v>
      </c>
      <c r="AY31" s="29">
        <v>3116.67</v>
      </c>
      <c r="AZ31" s="28">
        <v>0.2399</v>
      </c>
      <c r="BA31" s="29">
        <v>9349.06</v>
      </c>
      <c r="BB31" s="28">
        <v>0.71970000000000001</v>
      </c>
      <c r="BC31" s="28">
        <v>524.33000000000004</v>
      </c>
      <c r="BD31" s="28">
        <v>4.0399999999999998E-2</v>
      </c>
      <c r="BE31" s="29">
        <v>12990.06</v>
      </c>
      <c r="BF31" s="28">
        <v>677.14</v>
      </c>
      <c r="BG31" s="28">
        <v>5.9499999999999997E-2</v>
      </c>
      <c r="BH31" s="28">
        <v>0.61650000000000005</v>
      </c>
      <c r="BI31" s="28">
        <v>0.21659999999999999</v>
      </c>
      <c r="BJ31" s="28">
        <v>0.1154</v>
      </c>
      <c r="BK31" s="28">
        <v>3.1099999999999999E-2</v>
      </c>
      <c r="BL31" s="28">
        <v>2.0299999999999999E-2</v>
      </c>
    </row>
    <row r="32" spans="1:64" x14ac:dyDescent="0.25">
      <c r="A32" s="28" t="s">
        <v>296</v>
      </c>
      <c r="B32" s="28">
        <v>46425</v>
      </c>
      <c r="C32" s="28">
        <v>132.66999999999999</v>
      </c>
      <c r="D32" s="28">
        <v>15.53</v>
      </c>
      <c r="E32" s="29">
        <v>2060.3200000000002</v>
      </c>
      <c r="F32" s="29">
        <v>2025.9</v>
      </c>
      <c r="G32" s="28">
        <v>3.3E-3</v>
      </c>
      <c r="H32" s="28">
        <v>1E-4</v>
      </c>
      <c r="I32" s="28">
        <v>4.5999999999999999E-3</v>
      </c>
      <c r="J32" s="28">
        <v>1.1000000000000001E-3</v>
      </c>
      <c r="K32" s="28">
        <v>6.6E-3</v>
      </c>
      <c r="L32" s="28">
        <v>0.97060000000000002</v>
      </c>
      <c r="M32" s="28">
        <v>1.35E-2</v>
      </c>
      <c r="N32" s="28">
        <v>0.43690000000000001</v>
      </c>
      <c r="O32" s="28">
        <v>6.7999999999999996E-3</v>
      </c>
      <c r="P32" s="28">
        <v>0.1416</v>
      </c>
      <c r="Q32" s="28">
        <v>91.64</v>
      </c>
      <c r="R32" s="29">
        <v>51788.22</v>
      </c>
      <c r="S32" s="28">
        <v>0.18329999999999999</v>
      </c>
      <c r="T32" s="28">
        <v>0.18390000000000001</v>
      </c>
      <c r="U32" s="28">
        <v>0.63280000000000003</v>
      </c>
      <c r="V32" s="28">
        <v>18.39</v>
      </c>
      <c r="W32" s="28">
        <v>13.55</v>
      </c>
      <c r="X32" s="29">
        <v>66936.210000000006</v>
      </c>
      <c r="Y32" s="28">
        <v>146.77000000000001</v>
      </c>
      <c r="Z32" s="29">
        <v>119888.46</v>
      </c>
      <c r="AA32" s="28">
        <v>0.81220000000000003</v>
      </c>
      <c r="AB32" s="28">
        <v>0.12909999999999999</v>
      </c>
      <c r="AC32" s="28">
        <v>5.7299999999999997E-2</v>
      </c>
      <c r="AD32" s="28">
        <v>1.4E-3</v>
      </c>
      <c r="AE32" s="28">
        <v>0.1885</v>
      </c>
      <c r="AF32" s="28">
        <v>119.89</v>
      </c>
      <c r="AG32" s="29">
        <v>3187.83</v>
      </c>
      <c r="AH32" s="28">
        <v>408.66</v>
      </c>
      <c r="AI32" s="29">
        <v>119260.37</v>
      </c>
      <c r="AJ32" s="28" t="s">
        <v>16</v>
      </c>
      <c r="AK32" s="29">
        <v>29500</v>
      </c>
      <c r="AL32" s="29">
        <v>41591.25</v>
      </c>
      <c r="AM32" s="28">
        <v>40.04</v>
      </c>
      <c r="AN32" s="28">
        <v>25.63</v>
      </c>
      <c r="AO32" s="28">
        <v>27.63</v>
      </c>
      <c r="AP32" s="28">
        <v>4.3499999999999996</v>
      </c>
      <c r="AQ32" s="29">
        <v>1021.12</v>
      </c>
      <c r="AR32" s="28">
        <v>1.0315000000000001</v>
      </c>
      <c r="AS32" s="29">
        <v>1042.23</v>
      </c>
      <c r="AT32" s="29">
        <v>1875.23</v>
      </c>
      <c r="AU32" s="29">
        <v>4990.93</v>
      </c>
      <c r="AV32" s="28">
        <v>838.48</v>
      </c>
      <c r="AW32" s="28">
        <v>205.22</v>
      </c>
      <c r="AX32" s="29">
        <v>8952.09</v>
      </c>
      <c r="AY32" s="29">
        <v>4582.12</v>
      </c>
      <c r="AZ32" s="28">
        <v>0.5171</v>
      </c>
      <c r="BA32" s="29">
        <v>3458.87</v>
      </c>
      <c r="BB32" s="28">
        <v>0.39029999999999998</v>
      </c>
      <c r="BC32" s="28">
        <v>820.61</v>
      </c>
      <c r="BD32" s="28">
        <v>9.2600000000000002E-2</v>
      </c>
      <c r="BE32" s="29">
        <v>8861.6</v>
      </c>
      <c r="BF32" s="29">
        <v>4150.07</v>
      </c>
      <c r="BG32" s="28">
        <v>1.4320999999999999</v>
      </c>
      <c r="BH32" s="28">
        <v>0.56340000000000001</v>
      </c>
      <c r="BI32" s="28">
        <v>0.2326</v>
      </c>
      <c r="BJ32" s="28">
        <v>0.14119999999999999</v>
      </c>
      <c r="BK32" s="28">
        <v>3.4599999999999999E-2</v>
      </c>
      <c r="BL32" s="28">
        <v>2.8299999999999999E-2</v>
      </c>
    </row>
    <row r="33" spans="1:64" x14ac:dyDescent="0.25">
      <c r="A33" s="28" t="s">
        <v>297</v>
      </c>
      <c r="B33" s="28">
        <v>47241</v>
      </c>
      <c r="C33" s="28">
        <v>28.76</v>
      </c>
      <c r="D33" s="28">
        <v>242.46</v>
      </c>
      <c r="E33" s="29">
        <v>6973.49</v>
      </c>
      <c r="F33" s="29">
        <v>6747.76</v>
      </c>
      <c r="G33" s="28">
        <v>6.8599999999999994E-2</v>
      </c>
      <c r="H33" s="28">
        <v>2.9999999999999997E-4</v>
      </c>
      <c r="I33" s="28">
        <v>5.2600000000000001E-2</v>
      </c>
      <c r="J33" s="28">
        <v>1.1999999999999999E-3</v>
      </c>
      <c r="K33" s="28">
        <v>2.86E-2</v>
      </c>
      <c r="L33" s="28">
        <v>0.80879999999999996</v>
      </c>
      <c r="M33" s="28">
        <v>3.9899999999999998E-2</v>
      </c>
      <c r="N33" s="28">
        <v>0.16039999999999999</v>
      </c>
      <c r="O33" s="28">
        <v>3.1699999999999999E-2</v>
      </c>
      <c r="P33" s="28">
        <v>0.1046</v>
      </c>
      <c r="Q33" s="28">
        <v>309.14999999999998</v>
      </c>
      <c r="R33" s="29">
        <v>67066.03</v>
      </c>
      <c r="S33" s="28">
        <v>0.2505</v>
      </c>
      <c r="T33" s="28">
        <v>0.18990000000000001</v>
      </c>
      <c r="U33" s="28">
        <v>0.55959999999999999</v>
      </c>
      <c r="V33" s="28">
        <v>18.86</v>
      </c>
      <c r="W33" s="28">
        <v>34.340000000000003</v>
      </c>
      <c r="X33" s="29">
        <v>89417.45</v>
      </c>
      <c r="Y33" s="28">
        <v>201.48</v>
      </c>
      <c r="Z33" s="29">
        <v>201497.63</v>
      </c>
      <c r="AA33" s="28">
        <v>0.74409999999999998</v>
      </c>
      <c r="AB33" s="28">
        <v>0.23580000000000001</v>
      </c>
      <c r="AC33" s="28">
        <v>1.9E-2</v>
      </c>
      <c r="AD33" s="28">
        <v>1.1000000000000001E-3</v>
      </c>
      <c r="AE33" s="28">
        <v>0.25600000000000001</v>
      </c>
      <c r="AF33" s="28">
        <v>201.5</v>
      </c>
      <c r="AG33" s="29">
        <v>7795.24</v>
      </c>
      <c r="AH33" s="28">
        <v>852.72</v>
      </c>
      <c r="AI33" s="29">
        <v>233953.05</v>
      </c>
      <c r="AJ33" s="28" t="s">
        <v>16</v>
      </c>
      <c r="AK33" s="29">
        <v>44747</v>
      </c>
      <c r="AL33" s="29">
        <v>74218.009999999995</v>
      </c>
      <c r="AM33" s="28">
        <v>66.959999999999994</v>
      </c>
      <c r="AN33" s="28">
        <v>36.26</v>
      </c>
      <c r="AO33" s="28">
        <v>39.659999999999997</v>
      </c>
      <c r="AP33" s="28">
        <v>4.83</v>
      </c>
      <c r="AQ33" s="29">
        <v>1001.15</v>
      </c>
      <c r="AR33" s="28">
        <v>0.69289999999999996</v>
      </c>
      <c r="AS33" s="29">
        <v>1129.56</v>
      </c>
      <c r="AT33" s="29">
        <v>1987.96</v>
      </c>
      <c r="AU33" s="29">
        <v>6563.57</v>
      </c>
      <c r="AV33" s="29">
        <v>1212.42</v>
      </c>
      <c r="AW33" s="28">
        <v>388.28</v>
      </c>
      <c r="AX33" s="29">
        <v>11281.79</v>
      </c>
      <c r="AY33" s="29">
        <v>3116.28</v>
      </c>
      <c r="AZ33" s="28">
        <v>0.28720000000000001</v>
      </c>
      <c r="BA33" s="29">
        <v>7256.37</v>
      </c>
      <c r="BB33" s="28">
        <v>0.66879999999999995</v>
      </c>
      <c r="BC33" s="28">
        <v>476.64</v>
      </c>
      <c r="BD33" s="28">
        <v>4.3900000000000002E-2</v>
      </c>
      <c r="BE33" s="29">
        <v>10849.29</v>
      </c>
      <c r="BF33" s="29">
        <v>1365.2</v>
      </c>
      <c r="BG33" s="28">
        <v>0.1804</v>
      </c>
      <c r="BH33" s="28">
        <v>0.63600000000000001</v>
      </c>
      <c r="BI33" s="28">
        <v>0.23130000000000001</v>
      </c>
      <c r="BJ33" s="28">
        <v>8.4500000000000006E-2</v>
      </c>
      <c r="BK33" s="28">
        <v>2.64E-2</v>
      </c>
      <c r="BL33" s="28">
        <v>2.18E-2</v>
      </c>
    </row>
    <row r="34" spans="1:64" x14ac:dyDescent="0.25">
      <c r="A34" s="28" t="s">
        <v>298</v>
      </c>
      <c r="B34" s="28">
        <v>43562</v>
      </c>
      <c r="C34" s="28">
        <v>28.9</v>
      </c>
      <c r="D34" s="28">
        <v>136.37</v>
      </c>
      <c r="E34" s="29">
        <v>3941.78</v>
      </c>
      <c r="F34" s="29">
        <v>3559.29</v>
      </c>
      <c r="G34" s="28">
        <v>1.24E-2</v>
      </c>
      <c r="H34" s="28">
        <v>4.0000000000000002E-4</v>
      </c>
      <c r="I34" s="28">
        <v>0.34539999999999998</v>
      </c>
      <c r="J34" s="28">
        <v>1.6999999999999999E-3</v>
      </c>
      <c r="K34" s="28">
        <v>5.3699999999999998E-2</v>
      </c>
      <c r="L34" s="28">
        <v>0.50639999999999996</v>
      </c>
      <c r="M34" s="28">
        <v>7.9899999999999999E-2</v>
      </c>
      <c r="N34" s="28">
        <v>0.59470000000000001</v>
      </c>
      <c r="O34" s="28">
        <v>2.7900000000000001E-2</v>
      </c>
      <c r="P34" s="28">
        <v>0.14080000000000001</v>
      </c>
      <c r="Q34" s="28">
        <v>160.85</v>
      </c>
      <c r="R34" s="29">
        <v>58542.559999999998</v>
      </c>
      <c r="S34" s="28">
        <v>0.23449999999999999</v>
      </c>
      <c r="T34" s="28">
        <v>0.21360000000000001</v>
      </c>
      <c r="U34" s="28">
        <v>0.55189999999999995</v>
      </c>
      <c r="V34" s="28">
        <v>18.100000000000001</v>
      </c>
      <c r="W34" s="28">
        <v>24.06</v>
      </c>
      <c r="X34" s="29">
        <v>80296.77</v>
      </c>
      <c r="Y34" s="28">
        <v>160.47999999999999</v>
      </c>
      <c r="Z34" s="29">
        <v>139171.48000000001</v>
      </c>
      <c r="AA34" s="28">
        <v>0.62949999999999995</v>
      </c>
      <c r="AB34" s="28">
        <v>0.33729999999999999</v>
      </c>
      <c r="AC34" s="28">
        <v>3.1199999999999999E-2</v>
      </c>
      <c r="AD34" s="28">
        <v>2.0999999999999999E-3</v>
      </c>
      <c r="AE34" s="28">
        <v>0.37290000000000001</v>
      </c>
      <c r="AF34" s="28">
        <v>139.16999999999999</v>
      </c>
      <c r="AG34" s="29">
        <v>4961.57</v>
      </c>
      <c r="AH34" s="28">
        <v>516.69000000000005</v>
      </c>
      <c r="AI34" s="29">
        <v>152835.41</v>
      </c>
      <c r="AJ34" s="28" t="s">
        <v>16</v>
      </c>
      <c r="AK34" s="29">
        <v>27583</v>
      </c>
      <c r="AL34" s="29">
        <v>41097.79</v>
      </c>
      <c r="AM34" s="28">
        <v>59.24</v>
      </c>
      <c r="AN34" s="28">
        <v>33.729999999999997</v>
      </c>
      <c r="AO34" s="28">
        <v>39.1</v>
      </c>
      <c r="AP34" s="28">
        <v>4.78</v>
      </c>
      <c r="AQ34" s="29">
        <v>1023.76</v>
      </c>
      <c r="AR34" s="28">
        <v>1.0972999999999999</v>
      </c>
      <c r="AS34" s="29">
        <v>1413.31</v>
      </c>
      <c r="AT34" s="29">
        <v>2123.04</v>
      </c>
      <c r="AU34" s="29">
        <v>6173.68</v>
      </c>
      <c r="AV34" s="29">
        <v>1033.93</v>
      </c>
      <c r="AW34" s="28">
        <v>493.61</v>
      </c>
      <c r="AX34" s="29">
        <v>11237.57</v>
      </c>
      <c r="AY34" s="29">
        <v>4788.5200000000004</v>
      </c>
      <c r="AZ34" s="28">
        <v>0.4244</v>
      </c>
      <c r="BA34" s="29">
        <v>5315.3</v>
      </c>
      <c r="BB34" s="28">
        <v>0.47110000000000002</v>
      </c>
      <c r="BC34" s="29">
        <v>1179.78</v>
      </c>
      <c r="BD34" s="28">
        <v>0.1046</v>
      </c>
      <c r="BE34" s="29">
        <v>11283.6</v>
      </c>
      <c r="BF34" s="29">
        <v>2890.71</v>
      </c>
      <c r="BG34" s="28">
        <v>0.88880000000000003</v>
      </c>
      <c r="BH34" s="28">
        <v>0.56200000000000006</v>
      </c>
      <c r="BI34" s="28">
        <v>0.20960000000000001</v>
      </c>
      <c r="BJ34" s="28">
        <v>0.1757</v>
      </c>
      <c r="BK34" s="28">
        <v>2.6100000000000002E-2</v>
      </c>
      <c r="BL34" s="28">
        <v>2.6700000000000002E-2</v>
      </c>
    </row>
    <row r="35" spans="1:64" x14ac:dyDescent="0.25">
      <c r="A35" s="28" t="s">
        <v>299</v>
      </c>
      <c r="B35" s="28">
        <v>43570</v>
      </c>
      <c r="C35" s="28">
        <v>86.95</v>
      </c>
      <c r="D35" s="28">
        <v>20.5</v>
      </c>
      <c r="E35" s="29">
        <v>1782.7</v>
      </c>
      <c r="F35" s="29">
        <v>1681.05</v>
      </c>
      <c r="G35" s="28">
        <v>3.0000000000000001E-3</v>
      </c>
      <c r="H35" s="28">
        <v>2.9999999999999997E-4</v>
      </c>
      <c r="I35" s="28">
        <v>2.9399999999999999E-2</v>
      </c>
      <c r="J35" s="28">
        <v>1.5E-3</v>
      </c>
      <c r="K35" s="28">
        <v>2.0299999999999999E-2</v>
      </c>
      <c r="L35" s="28">
        <v>0.90469999999999995</v>
      </c>
      <c r="M35" s="28">
        <v>4.1000000000000002E-2</v>
      </c>
      <c r="N35" s="28">
        <v>0.5897</v>
      </c>
      <c r="O35" s="28">
        <v>2.3999999999999998E-3</v>
      </c>
      <c r="P35" s="28">
        <v>0.16669999999999999</v>
      </c>
      <c r="Q35" s="28">
        <v>77.61</v>
      </c>
      <c r="R35" s="29">
        <v>48498.16</v>
      </c>
      <c r="S35" s="28">
        <v>0.18890000000000001</v>
      </c>
      <c r="T35" s="28">
        <v>0.15590000000000001</v>
      </c>
      <c r="U35" s="28">
        <v>0.6552</v>
      </c>
      <c r="V35" s="28">
        <v>17.29</v>
      </c>
      <c r="W35" s="28">
        <v>11.24</v>
      </c>
      <c r="X35" s="29">
        <v>65765.36</v>
      </c>
      <c r="Y35" s="28">
        <v>153.65</v>
      </c>
      <c r="Z35" s="29">
        <v>87833.74</v>
      </c>
      <c r="AA35" s="28">
        <v>0.75680000000000003</v>
      </c>
      <c r="AB35" s="28">
        <v>0.1784</v>
      </c>
      <c r="AC35" s="28">
        <v>6.3E-2</v>
      </c>
      <c r="AD35" s="28">
        <v>1.8E-3</v>
      </c>
      <c r="AE35" s="28">
        <v>0.2452</v>
      </c>
      <c r="AF35" s="28">
        <v>87.83</v>
      </c>
      <c r="AG35" s="29">
        <v>2340.5700000000002</v>
      </c>
      <c r="AH35" s="28">
        <v>336.5</v>
      </c>
      <c r="AI35" s="29">
        <v>86457.98</v>
      </c>
      <c r="AJ35" s="28" t="s">
        <v>16</v>
      </c>
      <c r="AK35" s="29">
        <v>24638</v>
      </c>
      <c r="AL35" s="29">
        <v>35951.47</v>
      </c>
      <c r="AM35" s="28">
        <v>41.1</v>
      </c>
      <c r="AN35" s="28">
        <v>25.61</v>
      </c>
      <c r="AO35" s="28">
        <v>29.43</v>
      </c>
      <c r="AP35" s="28">
        <v>4.3</v>
      </c>
      <c r="AQ35" s="28">
        <v>644.9</v>
      </c>
      <c r="AR35" s="28">
        <v>0.87470000000000003</v>
      </c>
      <c r="AS35" s="29">
        <v>1158.3800000000001</v>
      </c>
      <c r="AT35" s="29">
        <v>1928.42</v>
      </c>
      <c r="AU35" s="29">
        <v>5408.3</v>
      </c>
      <c r="AV35" s="28">
        <v>875.14</v>
      </c>
      <c r="AW35" s="28">
        <v>287.39</v>
      </c>
      <c r="AX35" s="29">
        <v>9657.6200000000008</v>
      </c>
      <c r="AY35" s="29">
        <v>5954.65</v>
      </c>
      <c r="AZ35" s="28">
        <v>0.60299999999999998</v>
      </c>
      <c r="BA35" s="29">
        <v>2538.65</v>
      </c>
      <c r="BB35" s="28">
        <v>0.2571</v>
      </c>
      <c r="BC35" s="29">
        <v>1382.04</v>
      </c>
      <c r="BD35" s="28">
        <v>0.1399</v>
      </c>
      <c r="BE35" s="29">
        <v>9875.33</v>
      </c>
      <c r="BF35" s="29">
        <v>5140.08</v>
      </c>
      <c r="BG35" s="28">
        <v>2.3220999999999998</v>
      </c>
      <c r="BH35" s="28">
        <v>0.51759999999999995</v>
      </c>
      <c r="BI35" s="28">
        <v>0.2387</v>
      </c>
      <c r="BJ35" s="28">
        <v>0.1789</v>
      </c>
      <c r="BK35" s="28">
        <v>4.1000000000000002E-2</v>
      </c>
      <c r="BL35" s="28">
        <v>2.3900000000000001E-2</v>
      </c>
    </row>
    <row r="36" spans="1:64" x14ac:dyDescent="0.25">
      <c r="A36" s="28" t="s">
        <v>300</v>
      </c>
      <c r="B36" s="28">
        <v>43588</v>
      </c>
      <c r="C36" s="28">
        <v>55.38</v>
      </c>
      <c r="D36" s="28">
        <v>48.06</v>
      </c>
      <c r="E36" s="29">
        <v>2661.59</v>
      </c>
      <c r="F36" s="29">
        <v>2533</v>
      </c>
      <c r="G36" s="28">
        <v>8.6999999999999994E-3</v>
      </c>
      <c r="H36" s="28">
        <v>2.0000000000000001E-4</v>
      </c>
      <c r="I36" s="28">
        <v>4.0300000000000002E-2</v>
      </c>
      <c r="J36" s="28">
        <v>1.1999999999999999E-3</v>
      </c>
      <c r="K36" s="28">
        <v>3.3700000000000001E-2</v>
      </c>
      <c r="L36" s="28">
        <v>0.86399999999999999</v>
      </c>
      <c r="M36" s="28">
        <v>5.1900000000000002E-2</v>
      </c>
      <c r="N36" s="28">
        <v>0.5</v>
      </c>
      <c r="O36" s="28">
        <v>9.2999999999999992E-3</v>
      </c>
      <c r="P36" s="28">
        <v>0.1424</v>
      </c>
      <c r="Q36" s="28">
        <v>111.9</v>
      </c>
      <c r="R36" s="29">
        <v>53145.4</v>
      </c>
      <c r="S36" s="28">
        <v>0.23599999999999999</v>
      </c>
      <c r="T36" s="28">
        <v>0.18179999999999999</v>
      </c>
      <c r="U36" s="28">
        <v>0.58220000000000005</v>
      </c>
      <c r="V36" s="28">
        <v>18.25</v>
      </c>
      <c r="W36" s="28">
        <v>16.940000000000001</v>
      </c>
      <c r="X36" s="29">
        <v>72797.009999999995</v>
      </c>
      <c r="Y36" s="28">
        <v>152.69999999999999</v>
      </c>
      <c r="Z36" s="29">
        <v>114374.62</v>
      </c>
      <c r="AA36" s="28">
        <v>0.73009999999999997</v>
      </c>
      <c r="AB36" s="28">
        <v>0.2311</v>
      </c>
      <c r="AC36" s="28">
        <v>3.7499999999999999E-2</v>
      </c>
      <c r="AD36" s="28">
        <v>1.1999999999999999E-3</v>
      </c>
      <c r="AE36" s="28">
        <v>0.27050000000000002</v>
      </c>
      <c r="AF36" s="28">
        <v>114.37</v>
      </c>
      <c r="AG36" s="29">
        <v>3400.39</v>
      </c>
      <c r="AH36" s="28">
        <v>419.01</v>
      </c>
      <c r="AI36" s="29">
        <v>123802.19</v>
      </c>
      <c r="AJ36" s="28" t="s">
        <v>16</v>
      </c>
      <c r="AK36" s="29">
        <v>27810</v>
      </c>
      <c r="AL36" s="29">
        <v>40559.47</v>
      </c>
      <c r="AM36" s="28">
        <v>48.13</v>
      </c>
      <c r="AN36" s="28">
        <v>27.64</v>
      </c>
      <c r="AO36" s="28">
        <v>34.020000000000003</v>
      </c>
      <c r="AP36" s="28">
        <v>4.34</v>
      </c>
      <c r="AQ36" s="28">
        <v>845.16</v>
      </c>
      <c r="AR36" s="28">
        <v>0.96089999999999998</v>
      </c>
      <c r="AS36" s="29">
        <v>1096.48</v>
      </c>
      <c r="AT36" s="29">
        <v>1667.54</v>
      </c>
      <c r="AU36" s="29">
        <v>5384.69</v>
      </c>
      <c r="AV36" s="28">
        <v>923.75</v>
      </c>
      <c r="AW36" s="28">
        <v>218.7</v>
      </c>
      <c r="AX36" s="29">
        <v>9291.15</v>
      </c>
      <c r="AY36" s="29">
        <v>4572.51</v>
      </c>
      <c r="AZ36" s="28">
        <v>0.49469999999999997</v>
      </c>
      <c r="BA36" s="29">
        <v>3758.51</v>
      </c>
      <c r="BB36" s="28">
        <v>0.40670000000000001</v>
      </c>
      <c r="BC36" s="28">
        <v>911.14</v>
      </c>
      <c r="BD36" s="28">
        <v>9.8599999999999993E-2</v>
      </c>
      <c r="BE36" s="29">
        <v>9242.16</v>
      </c>
      <c r="BF36" s="29">
        <v>3431.83</v>
      </c>
      <c r="BG36" s="28">
        <v>1.1327</v>
      </c>
      <c r="BH36" s="28">
        <v>0.56989999999999996</v>
      </c>
      <c r="BI36" s="28">
        <v>0.21859999999999999</v>
      </c>
      <c r="BJ36" s="28">
        <v>0.15970000000000001</v>
      </c>
      <c r="BK36" s="28">
        <v>3.09E-2</v>
      </c>
      <c r="BL36" s="28">
        <v>2.0799999999999999E-2</v>
      </c>
    </row>
    <row r="37" spans="1:64" x14ac:dyDescent="0.25">
      <c r="A37" s="28" t="s">
        <v>301</v>
      </c>
      <c r="B37" s="28">
        <v>43596</v>
      </c>
      <c r="C37" s="28">
        <v>88.71</v>
      </c>
      <c r="D37" s="28">
        <v>23.88</v>
      </c>
      <c r="E37" s="29">
        <v>2118.64</v>
      </c>
      <c r="F37" s="29">
        <v>2079.0500000000002</v>
      </c>
      <c r="G37" s="28">
        <v>4.1000000000000003E-3</v>
      </c>
      <c r="H37" s="28">
        <v>2.0000000000000001E-4</v>
      </c>
      <c r="I37" s="28">
        <v>1.2800000000000001E-2</v>
      </c>
      <c r="J37" s="28">
        <v>1.1000000000000001E-3</v>
      </c>
      <c r="K37" s="28">
        <v>2.64E-2</v>
      </c>
      <c r="L37" s="28">
        <v>0.92510000000000003</v>
      </c>
      <c r="M37" s="28">
        <v>3.0300000000000001E-2</v>
      </c>
      <c r="N37" s="28">
        <v>0.4173</v>
      </c>
      <c r="O37" s="28">
        <v>4.5999999999999999E-3</v>
      </c>
      <c r="P37" s="28">
        <v>0.14480000000000001</v>
      </c>
      <c r="Q37" s="28">
        <v>94.51</v>
      </c>
      <c r="R37" s="29">
        <v>54323.97</v>
      </c>
      <c r="S37" s="28">
        <v>0.19869999999999999</v>
      </c>
      <c r="T37" s="28">
        <v>0.16830000000000001</v>
      </c>
      <c r="U37" s="28">
        <v>0.63380000000000003</v>
      </c>
      <c r="V37" s="28">
        <v>18.28</v>
      </c>
      <c r="W37" s="28">
        <v>14.03</v>
      </c>
      <c r="X37" s="29">
        <v>67982.58</v>
      </c>
      <c r="Y37" s="28">
        <v>146.36000000000001</v>
      </c>
      <c r="Z37" s="29">
        <v>113271.42</v>
      </c>
      <c r="AA37" s="28">
        <v>0.79490000000000005</v>
      </c>
      <c r="AB37" s="28">
        <v>0.1701</v>
      </c>
      <c r="AC37" s="28">
        <v>3.3399999999999999E-2</v>
      </c>
      <c r="AD37" s="28">
        <v>1.6000000000000001E-3</v>
      </c>
      <c r="AE37" s="28">
        <v>0.20630000000000001</v>
      </c>
      <c r="AF37" s="28">
        <v>113.27</v>
      </c>
      <c r="AG37" s="29">
        <v>3165.52</v>
      </c>
      <c r="AH37" s="28">
        <v>425.02</v>
      </c>
      <c r="AI37" s="29">
        <v>118467.29</v>
      </c>
      <c r="AJ37" s="28" t="s">
        <v>16</v>
      </c>
      <c r="AK37" s="29">
        <v>29476</v>
      </c>
      <c r="AL37" s="29">
        <v>41801.42</v>
      </c>
      <c r="AM37" s="28">
        <v>47.23</v>
      </c>
      <c r="AN37" s="28">
        <v>26.37</v>
      </c>
      <c r="AO37" s="28">
        <v>31.79</v>
      </c>
      <c r="AP37" s="28">
        <v>3.96</v>
      </c>
      <c r="AQ37" s="28">
        <v>793.08</v>
      </c>
      <c r="AR37" s="28">
        <v>1.0012000000000001</v>
      </c>
      <c r="AS37" s="29">
        <v>1057.98</v>
      </c>
      <c r="AT37" s="29">
        <v>1798.59</v>
      </c>
      <c r="AU37" s="29">
        <v>5340.06</v>
      </c>
      <c r="AV37" s="28">
        <v>949.74</v>
      </c>
      <c r="AW37" s="28">
        <v>195.15</v>
      </c>
      <c r="AX37" s="29">
        <v>9341.52</v>
      </c>
      <c r="AY37" s="29">
        <v>4854.6099999999997</v>
      </c>
      <c r="AZ37" s="28">
        <v>0.52900000000000003</v>
      </c>
      <c r="BA37" s="29">
        <v>3539.86</v>
      </c>
      <c r="BB37" s="28">
        <v>0.38569999999999999</v>
      </c>
      <c r="BC37" s="28">
        <v>782.8</v>
      </c>
      <c r="BD37" s="28">
        <v>8.5300000000000001E-2</v>
      </c>
      <c r="BE37" s="29">
        <v>9177.27</v>
      </c>
      <c r="BF37" s="29">
        <v>4020.64</v>
      </c>
      <c r="BG37" s="28">
        <v>1.3373999999999999</v>
      </c>
      <c r="BH37" s="28">
        <v>0.56579999999999997</v>
      </c>
      <c r="BI37" s="28">
        <v>0.22170000000000001</v>
      </c>
      <c r="BJ37" s="28">
        <v>0.15640000000000001</v>
      </c>
      <c r="BK37" s="28">
        <v>3.3300000000000003E-2</v>
      </c>
      <c r="BL37" s="28">
        <v>2.29E-2</v>
      </c>
    </row>
    <row r="38" spans="1:64" x14ac:dyDescent="0.25">
      <c r="A38" s="28" t="s">
        <v>302</v>
      </c>
      <c r="B38" s="28">
        <v>43604</v>
      </c>
      <c r="C38" s="28">
        <v>40</v>
      </c>
      <c r="D38" s="28">
        <v>39.75</v>
      </c>
      <c r="E38" s="29">
        <v>1590.01</v>
      </c>
      <c r="F38" s="29">
        <v>1556.9</v>
      </c>
      <c r="G38" s="28">
        <v>8.6999999999999994E-3</v>
      </c>
      <c r="H38" s="28">
        <v>4.0000000000000002E-4</v>
      </c>
      <c r="I38" s="28">
        <v>2.4500000000000001E-2</v>
      </c>
      <c r="J38" s="28">
        <v>1.8E-3</v>
      </c>
      <c r="K38" s="28">
        <v>3.3399999999999999E-2</v>
      </c>
      <c r="L38" s="28">
        <v>0.89090000000000003</v>
      </c>
      <c r="M38" s="28">
        <v>4.0300000000000002E-2</v>
      </c>
      <c r="N38" s="28">
        <v>0.44040000000000001</v>
      </c>
      <c r="O38" s="28">
        <v>2.8E-3</v>
      </c>
      <c r="P38" s="28">
        <v>0.14099999999999999</v>
      </c>
      <c r="Q38" s="28">
        <v>71.430000000000007</v>
      </c>
      <c r="R38" s="29">
        <v>53226.19</v>
      </c>
      <c r="S38" s="28">
        <v>0.29260000000000003</v>
      </c>
      <c r="T38" s="28">
        <v>0.1905</v>
      </c>
      <c r="U38" s="28">
        <v>0.51759999999999995</v>
      </c>
      <c r="V38" s="28">
        <v>18.21</v>
      </c>
      <c r="W38" s="28">
        <v>11.35</v>
      </c>
      <c r="X38" s="29">
        <v>69505.03</v>
      </c>
      <c r="Y38" s="28">
        <v>135.5</v>
      </c>
      <c r="Z38" s="29">
        <v>145597</v>
      </c>
      <c r="AA38" s="28">
        <v>0.71970000000000001</v>
      </c>
      <c r="AB38" s="28">
        <v>0.24199999999999999</v>
      </c>
      <c r="AC38" s="28">
        <v>3.7100000000000001E-2</v>
      </c>
      <c r="AD38" s="28">
        <v>1.1999999999999999E-3</v>
      </c>
      <c r="AE38" s="28">
        <v>0.28389999999999999</v>
      </c>
      <c r="AF38" s="28">
        <v>145.6</v>
      </c>
      <c r="AG38" s="29">
        <v>4295.57</v>
      </c>
      <c r="AH38" s="28">
        <v>490.44</v>
      </c>
      <c r="AI38" s="29">
        <v>153613.91</v>
      </c>
      <c r="AJ38" s="28" t="s">
        <v>16</v>
      </c>
      <c r="AK38" s="29">
        <v>29856</v>
      </c>
      <c r="AL38" s="29">
        <v>43978.48</v>
      </c>
      <c r="AM38" s="28">
        <v>48.43</v>
      </c>
      <c r="AN38" s="28">
        <v>28.12</v>
      </c>
      <c r="AO38" s="28">
        <v>32.26</v>
      </c>
      <c r="AP38" s="28">
        <v>4.0199999999999996</v>
      </c>
      <c r="AQ38" s="29">
        <v>1178.25</v>
      </c>
      <c r="AR38" s="28">
        <v>1.0138</v>
      </c>
      <c r="AS38" s="29">
        <v>1189.9100000000001</v>
      </c>
      <c r="AT38" s="29">
        <v>1685.16</v>
      </c>
      <c r="AU38" s="29">
        <v>5504.03</v>
      </c>
      <c r="AV38" s="28">
        <v>942.32</v>
      </c>
      <c r="AW38" s="28">
        <v>211.6</v>
      </c>
      <c r="AX38" s="29">
        <v>9533</v>
      </c>
      <c r="AY38" s="29">
        <v>4140.95</v>
      </c>
      <c r="AZ38" s="28">
        <v>0.43049999999999999</v>
      </c>
      <c r="BA38" s="29">
        <v>4643.18</v>
      </c>
      <c r="BB38" s="28">
        <v>0.48270000000000002</v>
      </c>
      <c r="BC38" s="28">
        <v>835.72</v>
      </c>
      <c r="BD38" s="28">
        <v>8.6900000000000005E-2</v>
      </c>
      <c r="BE38" s="29">
        <v>9619.84</v>
      </c>
      <c r="BF38" s="29">
        <v>2704.11</v>
      </c>
      <c r="BG38" s="28">
        <v>0.75670000000000004</v>
      </c>
      <c r="BH38" s="28">
        <v>0.55730000000000002</v>
      </c>
      <c r="BI38" s="28">
        <v>0.2059</v>
      </c>
      <c r="BJ38" s="28">
        <v>0.1749</v>
      </c>
      <c r="BK38" s="28">
        <v>3.4799999999999998E-2</v>
      </c>
      <c r="BL38" s="28">
        <v>2.7E-2</v>
      </c>
    </row>
    <row r="39" spans="1:64" x14ac:dyDescent="0.25">
      <c r="A39" s="28" t="s">
        <v>303</v>
      </c>
      <c r="B39" s="28">
        <v>48074</v>
      </c>
      <c r="C39" s="28">
        <v>114.86</v>
      </c>
      <c r="D39" s="28">
        <v>14.3</v>
      </c>
      <c r="E39" s="29">
        <v>1643.02</v>
      </c>
      <c r="F39" s="29">
        <v>1639.76</v>
      </c>
      <c r="G39" s="28">
        <v>5.4999999999999997E-3</v>
      </c>
      <c r="H39" s="28">
        <v>2.0000000000000001E-4</v>
      </c>
      <c r="I39" s="28">
        <v>6.0000000000000001E-3</v>
      </c>
      <c r="J39" s="28">
        <v>1.2999999999999999E-3</v>
      </c>
      <c r="K39" s="28">
        <v>8.6999999999999994E-3</v>
      </c>
      <c r="L39" s="28">
        <v>0.96140000000000003</v>
      </c>
      <c r="M39" s="28">
        <v>1.6899999999999998E-2</v>
      </c>
      <c r="N39" s="28">
        <v>0.33100000000000002</v>
      </c>
      <c r="O39" s="28">
        <v>2.8999999999999998E-3</v>
      </c>
      <c r="P39" s="28">
        <v>0.12429999999999999</v>
      </c>
      <c r="Q39" s="28">
        <v>72.489999999999995</v>
      </c>
      <c r="R39" s="29">
        <v>52847.69</v>
      </c>
      <c r="S39" s="28">
        <v>0.2228</v>
      </c>
      <c r="T39" s="28">
        <v>0.17749999999999999</v>
      </c>
      <c r="U39" s="28">
        <v>0.59970000000000001</v>
      </c>
      <c r="V39" s="28">
        <v>18.71</v>
      </c>
      <c r="W39" s="28">
        <v>11.16</v>
      </c>
      <c r="X39" s="29">
        <v>70677.77</v>
      </c>
      <c r="Y39" s="28">
        <v>141.88</v>
      </c>
      <c r="Z39" s="29">
        <v>147513.81</v>
      </c>
      <c r="AA39" s="28">
        <v>0.79930000000000001</v>
      </c>
      <c r="AB39" s="28">
        <v>0.1444</v>
      </c>
      <c r="AC39" s="28">
        <v>5.5199999999999999E-2</v>
      </c>
      <c r="AD39" s="28">
        <v>1.1000000000000001E-3</v>
      </c>
      <c r="AE39" s="28">
        <v>0.20130000000000001</v>
      </c>
      <c r="AF39" s="28">
        <v>147.51</v>
      </c>
      <c r="AG39" s="29">
        <v>3962.43</v>
      </c>
      <c r="AH39" s="28">
        <v>485.93</v>
      </c>
      <c r="AI39" s="29">
        <v>152185.87</v>
      </c>
      <c r="AJ39" s="28" t="s">
        <v>16</v>
      </c>
      <c r="AK39" s="29">
        <v>33008</v>
      </c>
      <c r="AL39" s="29">
        <v>47082.58</v>
      </c>
      <c r="AM39" s="28">
        <v>41.73</v>
      </c>
      <c r="AN39" s="28">
        <v>26.27</v>
      </c>
      <c r="AO39" s="28">
        <v>28.33</v>
      </c>
      <c r="AP39" s="28">
        <v>4.55</v>
      </c>
      <c r="AQ39" s="29">
        <v>1063.07</v>
      </c>
      <c r="AR39" s="28">
        <v>1.0365</v>
      </c>
      <c r="AS39" s="29">
        <v>1189.5999999999999</v>
      </c>
      <c r="AT39" s="29">
        <v>1878.98</v>
      </c>
      <c r="AU39" s="29">
        <v>4909.6499999999996</v>
      </c>
      <c r="AV39" s="28">
        <v>800.54</v>
      </c>
      <c r="AW39" s="28">
        <v>252.31</v>
      </c>
      <c r="AX39" s="29">
        <v>9031.07</v>
      </c>
      <c r="AY39" s="29">
        <v>3900.28</v>
      </c>
      <c r="AZ39" s="28">
        <v>0.43709999999999999</v>
      </c>
      <c r="BA39" s="29">
        <v>4332.78</v>
      </c>
      <c r="BB39" s="28">
        <v>0.48549999999999999</v>
      </c>
      <c r="BC39" s="28">
        <v>690.77</v>
      </c>
      <c r="BD39" s="28">
        <v>7.7399999999999997E-2</v>
      </c>
      <c r="BE39" s="29">
        <v>8923.83</v>
      </c>
      <c r="BF39" s="29">
        <v>3138.94</v>
      </c>
      <c r="BG39" s="28">
        <v>0.83989999999999998</v>
      </c>
      <c r="BH39" s="28">
        <v>0.57210000000000005</v>
      </c>
      <c r="BI39" s="28">
        <v>0.21010000000000001</v>
      </c>
      <c r="BJ39" s="28">
        <v>0.14760000000000001</v>
      </c>
      <c r="BK39" s="28">
        <v>3.6999999999999998E-2</v>
      </c>
      <c r="BL39" s="28">
        <v>3.32E-2</v>
      </c>
    </row>
    <row r="40" spans="1:64" x14ac:dyDescent="0.25">
      <c r="A40" s="28" t="s">
        <v>304</v>
      </c>
      <c r="B40" s="28">
        <v>48926</v>
      </c>
      <c r="C40" s="28">
        <v>76.81</v>
      </c>
      <c r="D40" s="28">
        <v>25.49</v>
      </c>
      <c r="E40" s="29">
        <v>1957.99</v>
      </c>
      <c r="F40" s="29">
        <v>1954.48</v>
      </c>
      <c r="G40" s="28">
        <v>1.2999999999999999E-2</v>
      </c>
      <c r="H40" s="28">
        <v>4.0000000000000002E-4</v>
      </c>
      <c r="I40" s="28">
        <v>2.5999999999999999E-2</v>
      </c>
      <c r="J40" s="28">
        <v>1.5E-3</v>
      </c>
      <c r="K40" s="28">
        <v>3.3099999999999997E-2</v>
      </c>
      <c r="L40" s="28">
        <v>0.89029999999999998</v>
      </c>
      <c r="M40" s="28">
        <v>3.5900000000000001E-2</v>
      </c>
      <c r="N40" s="28">
        <v>0.34100000000000003</v>
      </c>
      <c r="O40" s="28">
        <v>7.7999999999999996E-3</v>
      </c>
      <c r="P40" s="28">
        <v>0.1241</v>
      </c>
      <c r="Q40" s="28">
        <v>95.86</v>
      </c>
      <c r="R40" s="29">
        <v>55768.72</v>
      </c>
      <c r="S40" s="28">
        <v>0.26169999999999999</v>
      </c>
      <c r="T40" s="28">
        <v>0.20480000000000001</v>
      </c>
      <c r="U40" s="28">
        <v>0.53349999999999997</v>
      </c>
      <c r="V40" s="28">
        <v>17.71</v>
      </c>
      <c r="W40" s="28">
        <v>13.84</v>
      </c>
      <c r="X40" s="29">
        <v>75315.31</v>
      </c>
      <c r="Y40" s="28">
        <v>136.4</v>
      </c>
      <c r="Z40" s="29">
        <v>188621.26</v>
      </c>
      <c r="AA40" s="28">
        <v>0.64710000000000001</v>
      </c>
      <c r="AB40" s="28">
        <v>0.26529999999999998</v>
      </c>
      <c r="AC40" s="28">
        <v>8.6699999999999999E-2</v>
      </c>
      <c r="AD40" s="28">
        <v>1E-3</v>
      </c>
      <c r="AE40" s="28">
        <v>0.35370000000000001</v>
      </c>
      <c r="AF40" s="28">
        <v>188.62</v>
      </c>
      <c r="AG40" s="29">
        <v>5628.98</v>
      </c>
      <c r="AH40" s="28">
        <v>537.91</v>
      </c>
      <c r="AI40" s="29">
        <v>195920.67</v>
      </c>
      <c r="AJ40" s="28" t="s">
        <v>16</v>
      </c>
      <c r="AK40" s="29">
        <v>33008</v>
      </c>
      <c r="AL40" s="29">
        <v>49238.75</v>
      </c>
      <c r="AM40" s="28">
        <v>47.25</v>
      </c>
      <c r="AN40" s="28">
        <v>27.88</v>
      </c>
      <c r="AO40" s="28">
        <v>30.81</v>
      </c>
      <c r="AP40" s="28">
        <v>4.1399999999999997</v>
      </c>
      <c r="AQ40" s="29">
        <v>1398.94</v>
      </c>
      <c r="AR40" s="28">
        <v>0.92369999999999997</v>
      </c>
      <c r="AS40" s="29">
        <v>1146.99</v>
      </c>
      <c r="AT40" s="29">
        <v>1977.6</v>
      </c>
      <c r="AU40" s="29">
        <v>5559.5</v>
      </c>
      <c r="AV40" s="29">
        <v>1062.83</v>
      </c>
      <c r="AW40" s="28">
        <v>307.08</v>
      </c>
      <c r="AX40" s="29">
        <v>10054.01</v>
      </c>
      <c r="AY40" s="29">
        <v>3778.29</v>
      </c>
      <c r="AZ40" s="28">
        <v>0.37059999999999998</v>
      </c>
      <c r="BA40" s="29">
        <v>5735.57</v>
      </c>
      <c r="BB40" s="28">
        <v>0.56259999999999999</v>
      </c>
      <c r="BC40" s="28">
        <v>680.1</v>
      </c>
      <c r="BD40" s="28">
        <v>6.6699999999999995E-2</v>
      </c>
      <c r="BE40" s="29">
        <v>10193.959999999999</v>
      </c>
      <c r="BF40" s="29">
        <v>2216.71</v>
      </c>
      <c r="BG40" s="28">
        <v>0.49349999999999999</v>
      </c>
      <c r="BH40" s="28">
        <v>0.57630000000000003</v>
      </c>
      <c r="BI40" s="28">
        <v>0.21479999999999999</v>
      </c>
      <c r="BJ40" s="28">
        <v>0.15260000000000001</v>
      </c>
      <c r="BK40" s="28">
        <v>3.4000000000000002E-2</v>
      </c>
      <c r="BL40" s="28">
        <v>2.23E-2</v>
      </c>
    </row>
    <row r="41" spans="1:64" x14ac:dyDescent="0.25">
      <c r="A41" s="28" t="s">
        <v>305</v>
      </c>
      <c r="B41" s="28">
        <v>43612</v>
      </c>
      <c r="C41" s="28">
        <v>33.86</v>
      </c>
      <c r="D41" s="28">
        <v>163.19</v>
      </c>
      <c r="E41" s="29">
        <v>5525.29</v>
      </c>
      <c r="F41" s="29">
        <v>5295.43</v>
      </c>
      <c r="G41" s="28">
        <v>1.7399999999999999E-2</v>
      </c>
      <c r="H41" s="28">
        <v>5.0000000000000001E-4</v>
      </c>
      <c r="I41" s="28">
        <v>7.8600000000000003E-2</v>
      </c>
      <c r="J41" s="28">
        <v>1.6999999999999999E-3</v>
      </c>
      <c r="K41" s="28">
        <v>3.04E-2</v>
      </c>
      <c r="L41" s="28">
        <v>0.81899999999999995</v>
      </c>
      <c r="M41" s="28">
        <v>5.2499999999999998E-2</v>
      </c>
      <c r="N41" s="28">
        <v>0.39240000000000003</v>
      </c>
      <c r="O41" s="28">
        <v>1.4500000000000001E-2</v>
      </c>
      <c r="P41" s="28">
        <v>0.13150000000000001</v>
      </c>
      <c r="Q41" s="28">
        <v>242.29</v>
      </c>
      <c r="R41" s="29">
        <v>60029.23</v>
      </c>
      <c r="S41" s="28">
        <v>0.222</v>
      </c>
      <c r="T41" s="28">
        <v>0.20419999999999999</v>
      </c>
      <c r="U41" s="28">
        <v>0.57379999999999998</v>
      </c>
      <c r="V41" s="28">
        <v>18.239999999999998</v>
      </c>
      <c r="W41" s="28">
        <v>28.54</v>
      </c>
      <c r="X41" s="29">
        <v>85544.85</v>
      </c>
      <c r="Y41" s="28">
        <v>190.21</v>
      </c>
      <c r="Z41" s="29">
        <v>163324.07</v>
      </c>
      <c r="AA41" s="28">
        <v>0.6966</v>
      </c>
      <c r="AB41" s="28">
        <v>0.27439999999999998</v>
      </c>
      <c r="AC41" s="28">
        <v>2.8000000000000001E-2</v>
      </c>
      <c r="AD41" s="28">
        <v>1.1000000000000001E-3</v>
      </c>
      <c r="AE41" s="28">
        <v>0.30399999999999999</v>
      </c>
      <c r="AF41" s="28">
        <v>163.32</v>
      </c>
      <c r="AG41" s="29">
        <v>5964.88</v>
      </c>
      <c r="AH41" s="28">
        <v>661.49</v>
      </c>
      <c r="AI41" s="29">
        <v>179456</v>
      </c>
      <c r="AJ41" s="28" t="s">
        <v>16</v>
      </c>
      <c r="AK41" s="29">
        <v>32108</v>
      </c>
      <c r="AL41" s="29">
        <v>47213.78</v>
      </c>
      <c r="AM41" s="28">
        <v>62.81</v>
      </c>
      <c r="AN41" s="28">
        <v>34.590000000000003</v>
      </c>
      <c r="AO41" s="28">
        <v>39.96</v>
      </c>
      <c r="AP41" s="28">
        <v>4.79</v>
      </c>
      <c r="AQ41" s="29">
        <v>1151.3499999999999</v>
      </c>
      <c r="AR41" s="28">
        <v>0.97529999999999994</v>
      </c>
      <c r="AS41" s="29">
        <v>1088.1600000000001</v>
      </c>
      <c r="AT41" s="29">
        <v>1892.86</v>
      </c>
      <c r="AU41" s="29">
        <v>5986.3</v>
      </c>
      <c r="AV41" s="29">
        <v>1070.54</v>
      </c>
      <c r="AW41" s="28">
        <v>331.88</v>
      </c>
      <c r="AX41" s="29">
        <v>10369.74</v>
      </c>
      <c r="AY41" s="29">
        <v>3620.09</v>
      </c>
      <c r="AZ41" s="28">
        <v>0.3574</v>
      </c>
      <c r="BA41" s="29">
        <v>5722.24</v>
      </c>
      <c r="BB41" s="28">
        <v>0.56489999999999996</v>
      </c>
      <c r="BC41" s="28">
        <v>787.09</v>
      </c>
      <c r="BD41" s="28">
        <v>7.7700000000000005E-2</v>
      </c>
      <c r="BE41" s="29">
        <v>10129.42</v>
      </c>
      <c r="BF41" s="29">
        <v>2020.14</v>
      </c>
      <c r="BG41" s="28">
        <v>0.44280000000000003</v>
      </c>
      <c r="BH41" s="28">
        <v>0.59630000000000005</v>
      </c>
      <c r="BI41" s="28">
        <v>0.22670000000000001</v>
      </c>
      <c r="BJ41" s="28">
        <v>0.12870000000000001</v>
      </c>
      <c r="BK41" s="28">
        <v>2.8500000000000001E-2</v>
      </c>
      <c r="BL41" s="28">
        <v>1.9699999999999999E-2</v>
      </c>
    </row>
    <row r="42" spans="1:64" x14ac:dyDescent="0.25">
      <c r="A42" s="28" t="s">
        <v>306</v>
      </c>
      <c r="B42" s="28">
        <v>47167</v>
      </c>
      <c r="C42" s="28">
        <v>54.38</v>
      </c>
      <c r="D42" s="28">
        <v>21.18</v>
      </c>
      <c r="E42" s="29">
        <v>1151.79</v>
      </c>
      <c r="F42" s="29">
        <v>1144.67</v>
      </c>
      <c r="G42" s="28">
        <v>7.0000000000000001E-3</v>
      </c>
      <c r="H42" s="28">
        <v>2.9999999999999997E-4</v>
      </c>
      <c r="I42" s="28">
        <v>5.5999999999999999E-3</v>
      </c>
      <c r="J42" s="28">
        <v>8.9999999999999998E-4</v>
      </c>
      <c r="K42" s="28">
        <v>1.0500000000000001E-2</v>
      </c>
      <c r="L42" s="28">
        <v>0.95760000000000001</v>
      </c>
      <c r="M42" s="28">
        <v>1.8100000000000002E-2</v>
      </c>
      <c r="N42" s="28">
        <v>0.21859999999999999</v>
      </c>
      <c r="O42" s="28">
        <v>2.3999999999999998E-3</v>
      </c>
      <c r="P42" s="28">
        <v>0.1115</v>
      </c>
      <c r="Q42" s="28">
        <v>57.34</v>
      </c>
      <c r="R42" s="29">
        <v>53428.27</v>
      </c>
      <c r="S42" s="28">
        <v>0.19439999999999999</v>
      </c>
      <c r="T42" s="28">
        <v>0.19139999999999999</v>
      </c>
      <c r="U42" s="28">
        <v>0.61419999999999997</v>
      </c>
      <c r="V42" s="28">
        <v>18.3</v>
      </c>
      <c r="W42" s="28">
        <v>8.85</v>
      </c>
      <c r="X42" s="29">
        <v>65027.59</v>
      </c>
      <c r="Y42" s="28">
        <v>126.63</v>
      </c>
      <c r="Z42" s="29">
        <v>148705.53</v>
      </c>
      <c r="AA42" s="28">
        <v>0.82079999999999997</v>
      </c>
      <c r="AB42" s="28">
        <v>0.1343</v>
      </c>
      <c r="AC42" s="28">
        <v>4.3999999999999997E-2</v>
      </c>
      <c r="AD42" s="28">
        <v>8.9999999999999998E-4</v>
      </c>
      <c r="AE42" s="28">
        <v>0.1794</v>
      </c>
      <c r="AF42" s="28">
        <v>148.71</v>
      </c>
      <c r="AG42" s="29">
        <v>4340.66</v>
      </c>
      <c r="AH42" s="28">
        <v>528.77</v>
      </c>
      <c r="AI42" s="29">
        <v>154188.47</v>
      </c>
      <c r="AJ42" s="28" t="s">
        <v>16</v>
      </c>
      <c r="AK42" s="29">
        <v>34837</v>
      </c>
      <c r="AL42" s="29">
        <v>51916.12</v>
      </c>
      <c r="AM42" s="28">
        <v>48.09</v>
      </c>
      <c r="AN42" s="28">
        <v>27.67</v>
      </c>
      <c r="AO42" s="28">
        <v>30.58</v>
      </c>
      <c r="AP42" s="28">
        <v>4.8099999999999996</v>
      </c>
      <c r="AQ42" s="29">
        <v>1155.45</v>
      </c>
      <c r="AR42" s="28">
        <v>0.98299999999999998</v>
      </c>
      <c r="AS42" s="29">
        <v>1186.82</v>
      </c>
      <c r="AT42" s="29">
        <v>1778.28</v>
      </c>
      <c r="AU42" s="29">
        <v>5090</v>
      </c>
      <c r="AV42" s="28">
        <v>936.52</v>
      </c>
      <c r="AW42" s="28">
        <v>203.5</v>
      </c>
      <c r="AX42" s="29">
        <v>9195.11</v>
      </c>
      <c r="AY42" s="29">
        <v>3849.09</v>
      </c>
      <c r="AZ42" s="28">
        <v>0.42670000000000002</v>
      </c>
      <c r="BA42" s="29">
        <v>4659.37</v>
      </c>
      <c r="BB42" s="28">
        <v>0.51649999999999996</v>
      </c>
      <c r="BC42" s="28">
        <v>511.87</v>
      </c>
      <c r="BD42" s="28">
        <v>5.67E-2</v>
      </c>
      <c r="BE42" s="29">
        <v>9020.33</v>
      </c>
      <c r="BF42" s="29">
        <v>2965.33</v>
      </c>
      <c r="BG42" s="28">
        <v>0.68959999999999999</v>
      </c>
      <c r="BH42" s="28">
        <v>0.58299999999999996</v>
      </c>
      <c r="BI42" s="28">
        <v>0.21179999999999999</v>
      </c>
      <c r="BJ42" s="28">
        <v>0.1497</v>
      </c>
      <c r="BK42" s="28">
        <v>3.39E-2</v>
      </c>
      <c r="BL42" s="28">
        <v>2.1600000000000001E-2</v>
      </c>
    </row>
    <row r="43" spans="1:64" x14ac:dyDescent="0.25">
      <c r="A43" s="28" t="s">
        <v>307</v>
      </c>
      <c r="B43" s="28">
        <v>46789</v>
      </c>
      <c r="C43" s="28">
        <v>77.900000000000006</v>
      </c>
      <c r="D43" s="28">
        <v>22.6</v>
      </c>
      <c r="E43" s="29">
        <v>1760.41</v>
      </c>
      <c r="F43" s="29">
        <v>1759</v>
      </c>
      <c r="G43" s="28">
        <v>7.6E-3</v>
      </c>
      <c r="H43" s="28">
        <v>2.9999999999999997E-4</v>
      </c>
      <c r="I43" s="28">
        <v>1.0699999999999999E-2</v>
      </c>
      <c r="J43" s="28">
        <v>1.8E-3</v>
      </c>
      <c r="K43" s="28">
        <v>1.8200000000000001E-2</v>
      </c>
      <c r="L43" s="28">
        <v>0.93879999999999997</v>
      </c>
      <c r="M43" s="28">
        <v>2.2700000000000001E-2</v>
      </c>
      <c r="N43" s="28">
        <v>0.31640000000000001</v>
      </c>
      <c r="O43" s="28">
        <v>3.2000000000000002E-3</v>
      </c>
      <c r="P43" s="28">
        <v>0.12189999999999999</v>
      </c>
      <c r="Q43" s="28">
        <v>76.44</v>
      </c>
      <c r="R43" s="29">
        <v>53453.42</v>
      </c>
      <c r="S43" s="28">
        <v>0.1991</v>
      </c>
      <c r="T43" s="28">
        <v>0.17710000000000001</v>
      </c>
      <c r="U43" s="28">
        <v>0.62460000000000004</v>
      </c>
      <c r="V43" s="28">
        <v>19.420000000000002</v>
      </c>
      <c r="W43" s="28">
        <v>13.18</v>
      </c>
      <c r="X43" s="29">
        <v>65855.3</v>
      </c>
      <c r="Y43" s="28">
        <v>129.18</v>
      </c>
      <c r="Z43" s="29">
        <v>139303.60999999999</v>
      </c>
      <c r="AA43" s="28">
        <v>0.79730000000000001</v>
      </c>
      <c r="AB43" s="28">
        <v>0.16339999999999999</v>
      </c>
      <c r="AC43" s="28">
        <v>3.8300000000000001E-2</v>
      </c>
      <c r="AD43" s="28">
        <v>1E-3</v>
      </c>
      <c r="AE43" s="28">
        <v>0.20330000000000001</v>
      </c>
      <c r="AF43" s="28">
        <v>139.30000000000001</v>
      </c>
      <c r="AG43" s="29">
        <v>3848.49</v>
      </c>
      <c r="AH43" s="28">
        <v>474.81</v>
      </c>
      <c r="AI43" s="29">
        <v>145021.04</v>
      </c>
      <c r="AJ43" s="28" t="s">
        <v>16</v>
      </c>
      <c r="AK43" s="29">
        <v>33008</v>
      </c>
      <c r="AL43" s="29">
        <v>48484.53</v>
      </c>
      <c r="AM43" s="28">
        <v>45.63</v>
      </c>
      <c r="AN43" s="28">
        <v>26.5</v>
      </c>
      <c r="AO43" s="28">
        <v>28.67</v>
      </c>
      <c r="AP43" s="28">
        <v>4.53</v>
      </c>
      <c r="AQ43" s="29">
        <v>1066.9100000000001</v>
      </c>
      <c r="AR43" s="28">
        <v>0.89480000000000004</v>
      </c>
      <c r="AS43" s="29">
        <v>1102.8900000000001</v>
      </c>
      <c r="AT43" s="29">
        <v>1711.26</v>
      </c>
      <c r="AU43" s="29">
        <v>4969.47</v>
      </c>
      <c r="AV43" s="28">
        <v>838.15</v>
      </c>
      <c r="AW43" s="28">
        <v>185.64</v>
      </c>
      <c r="AX43" s="29">
        <v>8807.41</v>
      </c>
      <c r="AY43" s="29">
        <v>3981.29</v>
      </c>
      <c r="AZ43" s="28">
        <v>0.46150000000000002</v>
      </c>
      <c r="BA43" s="29">
        <v>4005.56</v>
      </c>
      <c r="BB43" s="28">
        <v>0.46439999999999998</v>
      </c>
      <c r="BC43" s="28">
        <v>639.24</v>
      </c>
      <c r="BD43" s="28">
        <v>7.4099999999999999E-2</v>
      </c>
      <c r="BE43" s="29">
        <v>8626.08</v>
      </c>
      <c r="BF43" s="29">
        <v>3257.41</v>
      </c>
      <c r="BG43" s="28">
        <v>0.82240000000000002</v>
      </c>
      <c r="BH43" s="28">
        <v>0.57769999999999999</v>
      </c>
      <c r="BI43" s="28">
        <v>0.21609999999999999</v>
      </c>
      <c r="BJ43" s="28">
        <v>0.14510000000000001</v>
      </c>
      <c r="BK43" s="28">
        <v>3.4000000000000002E-2</v>
      </c>
      <c r="BL43" s="28">
        <v>2.7199999999999998E-2</v>
      </c>
    </row>
    <row r="44" spans="1:64" x14ac:dyDescent="0.25">
      <c r="A44" s="28" t="s">
        <v>308</v>
      </c>
      <c r="B44" s="28">
        <v>46854</v>
      </c>
      <c r="C44" s="28">
        <v>88.52</v>
      </c>
      <c r="D44" s="28">
        <v>11.58</v>
      </c>
      <c r="E44" s="29">
        <v>1024.69</v>
      </c>
      <c r="F44" s="29">
        <v>1027.33</v>
      </c>
      <c r="G44" s="28">
        <v>2.2000000000000001E-3</v>
      </c>
      <c r="H44" s="28">
        <v>1E-4</v>
      </c>
      <c r="I44" s="28">
        <v>3.0000000000000001E-3</v>
      </c>
      <c r="J44" s="28">
        <v>1.1000000000000001E-3</v>
      </c>
      <c r="K44" s="28">
        <v>5.5999999999999999E-3</v>
      </c>
      <c r="L44" s="28">
        <v>0.97550000000000003</v>
      </c>
      <c r="M44" s="28">
        <v>1.2500000000000001E-2</v>
      </c>
      <c r="N44" s="28">
        <v>0.37969999999999998</v>
      </c>
      <c r="O44" s="28">
        <v>5.9999999999999995E-4</v>
      </c>
      <c r="P44" s="28">
        <v>0.1221</v>
      </c>
      <c r="Q44" s="28">
        <v>49.54</v>
      </c>
      <c r="R44" s="29">
        <v>49596.87</v>
      </c>
      <c r="S44" s="28">
        <v>0.21210000000000001</v>
      </c>
      <c r="T44" s="28">
        <v>0.1835</v>
      </c>
      <c r="U44" s="28">
        <v>0.60440000000000005</v>
      </c>
      <c r="V44" s="28">
        <v>17.28</v>
      </c>
      <c r="W44" s="28">
        <v>8.23</v>
      </c>
      <c r="X44" s="29">
        <v>63825.1</v>
      </c>
      <c r="Y44" s="28">
        <v>119.7</v>
      </c>
      <c r="Z44" s="29">
        <v>141375.54999999999</v>
      </c>
      <c r="AA44" s="28">
        <v>0.75700000000000001</v>
      </c>
      <c r="AB44" s="28">
        <v>0.12540000000000001</v>
      </c>
      <c r="AC44" s="28">
        <v>0.11650000000000001</v>
      </c>
      <c r="AD44" s="28">
        <v>1.1000000000000001E-3</v>
      </c>
      <c r="AE44" s="28">
        <v>0.24360000000000001</v>
      </c>
      <c r="AF44" s="28">
        <v>141.38</v>
      </c>
      <c r="AG44" s="29">
        <v>4271.8999999999996</v>
      </c>
      <c r="AH44" s="28">
        <v>480.85</v>
      </c>
      <c r="AI44" s="29">
        <v>137167.37</v>
      </c>
      <c r="AJ44" s="28" t="s">
        <v>16</v>
      </c>
      <c r="AK44" s="29">
        <v>31644</v>
      </c>
      <c r="AL44" s="29">
        <v>43407.99</v>
      </c>
      <c r="AM44" s="28">
        <v>42.67</v>
      </c>
      <c r="AN44" s="28">
        <v>28.16</v>
      </c>
      <c r="AO44" s="28">
        <v>30.21</v>
      </c>
      <c r="AP44" s="28">
        <v>4.41</v>
      </c>
      <c r="AQ44" s="28">
        <v>970.06</v>
      </c>
      <c r="AR44" s="28">
        <v>1.1323000000000001</v>
      </c>
      <c r="AS44" s="29">
        <v>1298.74</v>
      </c>
      <c r="AT44" s="29">
        <v>1832.76</v>
      </c>
      <c r="AU44" s="29">
        <v>5175.74</v>
      </c>
      <c r="AV44" s="28">
        <v>840.76</v>
      </c>
      <c r="AW44" s="28">
        <v>219.95</v>
      </c>
      <c r="AX44" s="29">
        <v>9367.9599999999991</v>
      </c>
      <c r="AY44" s="29">
        <v>4114.58</v>
      </c>
      <c r="AZ44" s="28">
        <v>0.43990000000000001</v>
      </c>
      <c r="BA44" s="29">
        <v>4413.8999999999996</v>
      </c>
      <c r="BB44" s="28">
        <v>0.47189999999999999</v>
      </c>
      <c r="BC44" s="28">
        <v>824.04</v>
      </c>
      <c r="BD44" s="28">
        <v>8.8099999999999998E-2</v>
      </c>
      <c r="BE44" s="29">
        <v>9352.52</v>
      </c>
      <c r="BF44" s="29">
        <v>3547.72</v>
      </c>
      <c r="BG44" s="28">
        <v>1.0631999999999999</v>
      </c>
      <c r="BH44" s="28">
        <v>0.55930000000000002</v>
      </c>
      <c r="BI44" s="28">
        <v>0.22040000000000001</v>
      </c>
      <c r="BJ44" s="28">
        <v>0.15709999999999999</v>
      </c>
      <c r="BK44" s="28">
        <v>3.7600000000000001E-2</v>
      </c>
      <c r="BL44" s="28">
        <v>2.5499999999999998E-2</v>
      </c>
    </row>
    <row r="45" spans="1:64" x14ac:dyDescent="0.25">
      <c r="A45" s="28" t="s">
        <v>309</v>
      </c>
      <c r="B45" s="28">
        <v>48611</v>
      </c>
      <c r="C45" s="28">
        <v>61.05</v>
      </c>
      <c r="D45" s="28">
        <v>18.940000000000001</v>
      </c>
      <c r="E45" s="29">
        <v>1156.52</v>
      </c>
      <c r="F45" s="29">
        <v>1143</v>
      </c>
      <c r="G45" s="28">
        <v>7.0000000000000001E-3</v>
      </c>
      <c r="H45" s="28">
        <v>4.0000000000000002E-4</v>
      </c>
      <c r="I45" s="28">
        <v>6.1000000000000004E-3</v>
      </c>
      <c r="J45" s="28">
        <v>8.9999999999999998E-4</v>
      </c>
      <c r="K45" s="28">
        <v>1.4800000000000001E-2</v>
      </c>
      <c r="L45" s="28">
        <v>0.95179999999999998</v>
      </c>
      <c r="M45" s="28">
        <v>1.9E-2</v>
      </c>
      <c r="N45" s="28">
        <v>0.2051</v>
      </c>
      <c r="O45" s="28">
        <v>2.8E-3</v>
      </c>
      <c r="P45" s="28">
        <v>0.10589999999999999</v>
      </c>
      <c r="Q45" s="28">
        <v>57.8</v>
      </c>
      <c r="R45" s="29">
        <v>53025.29</v>
      </c>
      <c r="S45" s="28">
        <v>0.2064</v>
      </c>
      <c r="T45" s="28">
        <v>0.19020000000000001</v>
      </c>
      <c r="U45" s="28">
        <v>0.60340000000000005</v>
      </c>
      <c r="V45" s="28">
        <v>18.420000000000002</v>
      </c>
      <c r="W45" s="28">
        <v>8.7899999999999991</v>
      </c>
      <c r="X45" s="29">
        <v>66393.56</v>
      </c>
      <c r="Y45" s="28">
        <v>128.09</v>
      </c>
      <c r="Z45" s="29">
        <v>149347.34</v>
      </c>
      <c r="AA45" s="28">
        <v>0.84619999999999995</v>
      </c>
      <c r="AB45" s="28">
        <v>0.10340000000000001</v>
      </c>
      <c r="AC45" s="28">
        <v>4.9399999999999999E-2</v>
      </c>
      <c r="AD45" s="28">
        <v>8.9999999999999998E-4</v>
      </c>
      <c r="AE45" s="28">
        <v>0.15390000000000001</v>
      </c>
      <c r="AF45" s="28">
        <v>149.35</v>
      </c>
      <c r="AG45" s="29">
        <v>4192.05</v>
      </c>
      <c r="AH45" s="28">
        <v>516.99</v>
      </c>
      <c r="AI45" s="29">
        <v>152819.31</v>
      </c>
      <c r="AJ45" s="28" t="s">
        <v>16</v>
      </c>
      <c r="AK45" s="29">
        <v>36402</v>
      </c>
      <c r="AL45" s="29">
        <v>53076.86</v>
      </c>
      <c r="AM45" s="28">
        <v>44.38</v>
      </c>
      <c r="AN45" s="28">
        <v>26.38</v>
      </c>
      <c r="AO45" s="28">
        <v>29.05</v>
      </c>
      <c r="AP45" s="28">
        <v>4.71</v>
      </c>
      <c r="AQ45" s="29">
        <v>1205.5899999999999</v>
      </c>
      <c r="AR45" s="28">
        <v>1.0326</v>
      </c>
      <c r="AS45" s="29">
        <v>1185.3499999999999</v>
      </c>
      <c r="AT45" s="29">
        <v>1760.23</v>
      </c>
      <c r="AU45" s="29">
        <v>4941.67</v>
      </c>
      <c r="AV45" s="28">
        <v>898.94</v>
      </c>
      <c r="AW45" s="28">
        <v>173.22</v>
      </c>
      <c r="AX45" s="29">
        <v>8959.42</v>
      </c>
      <c r="AY45" s="29">
        <v>3735.41</v>
      </c>
      <c r="AZ45" s="28">
        <v>0.4113</v>
      </c>
      <c r="BA45" s="29">
        <v>4825.83</v>
      </c>
      <c r="BB45" s="28">
        <v>0.53139999999999998</v>
      </c>
      <c r="BC45" s="28">
        <v>520.15</v>
      </c>
      <c r="BD45" s="28">
        <v>5.7299999999999997E-2</v>
      </c>
      <c r="BE45" s="29">
        <v>9081.4</v>
      </c>
      <c r="BF45" s="29">
        <v>2961.2</v>
      </c>
      <c r="BG45" s="28">
        <v>0.67390000000000005</v>
      </c>
      <c r="BH45" s="28">
        <v>0.57010000000000005</v>
      </c>
      <c r="BI45" s="28">
        <v>0.2039</v>
      </c>
      <c r="BJ45" s="28">
        <v>0.1673</v>
      </c>
      <c r="BK45" s="28">
        <v>3.6400000000000002E-2</v>
      </c>
      <c r="BL45" s="28">
        <v>2.23E-2</v>
      </c>
    </row>
    <row r="46" spans="1:64" x14ac:dyDescent="0.25">
      <c r="A46" s="28" t="s">
        <v>310</v>
      </c>
      <c r="B46" s="28">
        <v>46318</v>
      </c>
      <c r="C46" s="28">
        <v>80.14</v>
      </c>
      <c r="D46" s="28">
        <v>20.11</v>
      </c>
      <c r="E46" s="29">
        <v>1611.31</v>
      </c>
      <c r="F46" s="29">
        <v>1631.9</v>
      </c>
      <c r="G46" s="28">
        <v>2.2000000000000001E-3</v>
      </c>
      <c r="H46" s="28">
        <v>4.0000000000000002E-4</v>
      </c>
      <c r="I46" s="28">
        <v>6.0000000000000001E-3</v>
      </c>
      <c r="J46" s="28">
        <v>1.6000000000000001E-3</v>
      </c>
      <c r="K46" s="28">
        <v>7.0000000000000001E-3</v>
      </c>
      <c r="L46" s="28">
        <v>0.96579999999999999</v>
      </c>
      <c r="M46" s="28">
        <v>1.7100000000000001E-2</v>
      </c>
      <c r="N46" s="28">
        <v>0.3992</v>
      </c>
      <c r="O46" s="28">
        <v>0</v>
      </c>
      <c r="P46" s="28">
        <v>0.13170000000000001</v>
      </c>
      <c r="Q46" s="28">
        <v>71.150000000000006</v>
      </c>
      <c r="R46" s="29">
        <v>50739.77</v>
      </c>
      <c r="S46" s="28">
        <v>0.24310000000000001</v>
      </c>
      <c r="T46" s="28">
        <v>0.1784</v>
      </c>
      <c r="U46" s="28">
        <v>0.57850000000000001</v>
      </c>
      <c r="V46" s="28">
        <v>18.739999999999998</v>
      </c>
      <c r="W46" s="28">
        <v>11.41</v>
      </c>
      <c r="X46" s="29">
        <v>65157.9</v>
      </c>
      <c r="Y46" s="28">
        <v>135.81</v>
      </c>
      <c r="Z46" s="29">
        <v>104221.82</v>
      </c>
      <c r="AA46" s="28">
        <v>0.88560000000000005</v>
      </c>
      <c r="AB46" s="28">
        <v>7.2700000000000001E-2</v>
      </c>
      <c r="AC46" s="28">
        <v>4.0500000000000001E-2</v>
      </c>
      <c r="AD46" s="28">
        <v>1.1999999999999999E-3</v>
      </c>
      <c r="AE46" s="28">
        <v>0.11509999999999999</v>
      </c>
      <c r="AF46" s="28">
        <v>104.22</v>
      </c>
      <c r="AG46" s="29">
        <v>2576.23</v>
      </c>
      <c r="AH46" s="28">
        <v>374.2</v>
      </c>
      <c r="AI46" s="29">
        <v>102366.08</v>
      </c>
      <c r="AJ46" s="28" t="s">
        <v>16</v>
      </c>
      <c r="AK46" s="29">
        <v>30813</v>
      </c>
      <c r="AL46" s="29">
        <v>42426.32</v>
      </c>
      <c r="AM46" s="28">
        <v>36.130000000000003</v>
      </c>
      <c r="AN46" s="28">
        <v>24.16</v>
      </c>
      <c r="AO46" s="28">
        <v>25.8</v>
      </c>
      <c r="AP46" s="28">
        <v>4.22</v>
      </c>
      <c r="AQ46" s="28">
        <v>575.76</v>
      </c>
      <c r="AR46" s="28">
        <v>0.96879999999999999</v>
      </c>
      <c r="AS46" s="29">
        <v>1021.35</v>
      </c>
      <c r="AT46" s="29">
        <v>1797.84</v>
      </c>
      <c r="AU46" s="29">
        <v>4739.1400000000003</v>
      </c>
      <c r="AV46" s="28">
        <v>758.94</v>
      </c>
      <c r="AW46" s="28">
        <v>251.19</v>
      </c>
      <c r="AX46" s="29">
        <v>8568.4599999999991</v>
      </c>
      <c r="AY46" s="29">
        <v>4857.46</v>
      </c>
      <c r="AZ46" s="28">
        <v>0.57430000000000003</v>
      </c>
      <c r="BA46" s="29">
        <v>2807.45</v>
      </c>
      <c r="BB46" s="28">
        <v>0.33189999999999997</v>
      </c>
      <c r="BC46" s="28">
        <v>792.92</v>
      </c>
      <c r="BD46" s="28">
        <v>9.3700000000000006E-2</v>
      </c>
      <c r="BE46" s="29">
        <v>8457.83</v>
      </c>
      <c r="BF46" s="29">
        <v>4806.45</v>
      </c>
      <c r="BG46" s="28">
        <v>1.7862</v>
      </c>
      <c r="BH46" s="28">
        <v>0.56189999999999996</v>
      </c>
      <c r="BI46" s="28">
        <v>0.2223</v>
      </c>
      <c r="BJ46" s="28">
        <v>0.15989999999999999</v>
      </c>
      <c r="BK46" s="28">
        <v>3.7100000000000001E-2</v>
      </c>
      <c r="BL46" s="28">
        <v>1.8800000000000001E-2</v>
      </c>
    </row>
    <row r="47" spans="1:64" x14ac:dyDescent="0.25">
      <c r="A47" s="28" t="s">
        <v>311</v>
      </c>
      <c r="B47" s="28">
        <v>49692</v>
      </c>
      <c r="C47" s="28">
        <v>57.38</v>
      </c>
      <c r="D47" s="28">
        <v>10.02</v>
      </c>
      <c r="E47" s="28">
        <v>574.91</v>
      </c>
      <c r="F47" s="28">
        <v>589.52</v>
      </c>
      <c r="G47" s="28">
        <v>5.7000000000000002E-3</v>
      </c>
      <c r="H47" s="28">
        <v>1E-4</v>
      </c>
      <c r="I47" s="28">
        <v>5.8999999999999999E-3</v>
      </c>
      <c r="J47" s="28">
        <v>5.9999999999999995E-4</v>
      </c>
      <c r="K47" s="28">
        <v>4.6199999999999998E-2</v>
      </c>
      <c r="L47" s="28">
        <v>0.91279999999999994</v>
      </c>
      <c r="M47" s="28">
        <v>2.8799999999999999E-2</v>
      </c>
      <c r="N47" s="28">
        <v>0.32690000000000002</v>
      </c>
      <c r="O47" s="28">
        <v>1.9E-3</v>
      </c>
      <c r="P47" s="28">
        <v>0.13450000000000001</v>
      </c>
      <c r="Q47" s="28">
        <v>31.75</v>
      </c>
      <c r="R47" s="29">
        <v>48684.5</v>
      </c>
      <c r="S47" s="28">
        <v>0.24479999999999999</v>
      </c>
      <c r="T47" s="28">
        <v>0.18390000000000001</v>
      </c>
      <c r="U47" s="28">
        <v>0.57140000000000002</v>
      </c>
      <c r="V47" s="28">
        <v>16.3</v>
      </c>
      <c r="W47" s="28">
        <v>5.47</v>
      </c>
      <c r="X47" s="29">
        <v>66030.990000000005</v>
      </c>
      <c r="Y47" s="28">
        <v>101.9</v>
      </c>
      <c r="Z47" s="29">
        <v>114255.47</v>
      </c>
      <c r="AA47" s="28">
        <v>0.82509999999999994</v>
      </c>
      <c r="AB47" s="28">
        <v>0.1235</v>
      </c>
      <c r="AC47" s="28">
        <v>4.9700000000000001E-2</v>
      </c>
      <c r="AD47" s="28">
        <v>1.6999999999999999E-3</v>
      </c>
      <c r="AE47" s="28">
        <v>0.1762</v>
      </c>
      <c r="AF47" s="28">
        <v>114.26</v>
      </c>
      <c r="AG47" s="29">
        <v>3070.63</v>
      </c>
      <c r="AH47" s="28">
        <v>432.82</v>
      </c>
      <c r="AI47" s="29">
        <v>103740.14</v>
      </c>
      <c r="AJ47" s="28" t="s">
        <v>16</v>
      </c>
      <c r="AK47" s="29">
        <v>30607</v>
      </c>
      <c r="AL47" s="29">
        <v>42278.37</v>
      </c>
      <c r="AM47" s="28">
        <v>43.26</v>
      </c>
      <c r="AN47" s="28">
        <v>25.33</v>
      </c>
      <c r="AO47" s="28">
        <v>29.68</v>
      </c>
      <c r="AP47" s="28">
        <v>4.28</v>
      </c>
      <c r="AQ47" s="29">
        <v>1218.32</v>
      </c>
      <c r="AR47" s="28">
        <v>1.2754000000000001</v>
      </c>
      <c r="AS47" s="29">
        <v>1320.53</v>
      </c>
      <c r="AT47" s="29">
        <v>1689.09</v>
      </c>
      <c r="AU47" s="29">
        <v>5479.89</v>
      </c>
      <c r="AV47" s="28">
        <v>928.67</v>
      </c>
      <c r="AW47" s="28">
        <v>169.8</v>
      </c>
      <c r="AX47" s="29">
        <v>9587.98</v>
      </c>
      <c r="AY47" s="29">
        <v>4816.8900000000003</v>
      </c>
      <c r="AZ47" s="28">
        <v>0.48070000000000002</v>
      </c>
      <c r="BA47" s="29">
        <v>4538.05</v>
      </c>
      <c r="BB47" s="28">
        <v>0.45279999999999998</v>
      </c>
      <c r="BC47" s="28">
        <v>666.48</v>
      </c>
      <c r="BD47" s="28">
        <v>6.6500000000000004E-2</v>
      </c>
      <c r="BE47" s="29">
        <v>10021.42</v>
      </c>
      <c r="BF47" s="29">
        <v>4271.6899999999996</v>
      </c>
      <c r="BG47" s="28">
        <v>1.4990000000000001</v>
      </c>
      <c r="BH47" s="28">
        <v>0.54730000000000001</v>
      </c>
      <c r="BI47" s="28">
        <v>0.19450000000000001</v>
      </c>
      <c r="BJ47" s="28">
        <v>0.183</v>
      </c>
      <c r="BK47" s="28">
        <v>3.2399999999999998E-2</v>
      </c>
      <c r="BL47" s="28">
        <v>4.2799999999999998E-2</v>
      </c>
    </row>
    <row r="48" spans="1:64" x14ac:dyDescent="0.25">
      <c r="A48" s="28" t="s">
        <v>312</v>
      </c>
      <c r="B48" s="28">
        <v>43620</v>
      </c>
      <c r="C48" s="28">
        <v>15.48</v>
      </c>
      <c r="D48" s="28">
        <v>243.23</v>
      </c>
      <c r="E48" s="29">
        <v>3764.28</v>
      </c>
      <c r="F48" s="29">
        <v>3652.71</v>
      </c>
      <c r="G48" s="28">
        <v>4.8800000000000003E-2</v>
      </c>
      <c r="H48" s="28">
        <v>2.0000000000000001E-4</v>
      </c>
      <c r="I48" s="28">
        <v>5.8599999999999999E-2</v>
      </c>
      <c r="J48" s="28">
        <v>8.9999999999999998E-4</v>
      </c>
      <c r="K48" s="28">
        <v>1.9400000000000001E-2</v>
      </c>
      <c r="L48" s="28">
        <v>0.83960000000000001</v>
      </c>
      <c r="M48" s="28">
        <v>3.2500000000000001E-2</v>
      </c>
      <c r="N48" s="28">
        <v>9.6500000000000002E-2</v>
      </c>
      <c r="O48" s="28">
        <v>1.12E-2</v>
      </c>
      <c r="P48" s="28">
        <v>0.1008</v>
      </c>
      <c r="Q48" s="28">
        <v>175.34</v>
      </c>
      <c r="R48" s="29">
        <v>66419.149999999994</v>
      </c>
      <c r="S48" s="28">
        <v>0.19450000000000001</v>
      </c>
      <c r="T48" s="28">
        <v>0.19239999999999999</v>
      </c>
      <c r="U48" s="28">
        <v>0.61309999999999998</v>
      </c>
      <c r="V48" s="28">
        <v>17.97</v>
      </c>
      <c r="W48" s="28">
        <v>20.059999999999999</v>
      </c>
      <c r="X48" s="29">
        <v>89140.18</v>
      </c>
      <c r="Y48" s="28">
        <v>186.21</v>
      </c>
      <c r="Z48" s="29">
        <v>185607.95</v>
      </c>
      <c r="AA48" s="28">
        <v>0.87209999999999999</v>
      </c>
      <c r="AB48" s="28">
        <v>0.10680000000000001</v>
      </c>
      <c r="AC48" s="28">
        <v>2.0400000000000001E-2</v>
      </c>
      <c r="AD48" s="28">
        <v>6.9999999999999999E-4</v>
      </c>
      <c r="AE48" s="28">
        <v>0.128</v>
      </c>
      <c r="AF48" s="28">
        <v>185.61</v>
      </c>
      <c r="AG48" s="29">
        <v>7960.26</v>
      </c>
      <c r="AH48" s="29">
        <v>1006.39</v>
      </c>
      <c r="AI48" s="29">
        <v>218164.56</v>
      </c>
      <c r="AJ48" s="28" t="s">
        <v>16</v>
      </c>
      <c r="AK48" s="29">
        <v>55726</v>
      </c>
      <c r="AL48" s="29">
        <v>96210.58</v>
      </c>
      <c r="AM48" s="28">
        <v>90.18</v>
      </c>
      <c r="AN48" s="28">
        <v>43.38</v>
      </c>
      <c r="AO48" s="28">
        <v>48.96</v>
      </c>
      <c r="AP48" s="28">
        <v>4.7300000000000004</v>
      </c>
      <c r="AQ48" s="29">
        <v>1674.3</v>
      </c>
      <c r="AR48" s="28">
        <v>0.69899999999999995</v>
      </c>
      <c r="AS48" s="29">
        <v>1181.26</v>
      </c>
      <c r="AT48" s="29">
        <v>1975.45</v>
      </c>
      <c r="AU48" s="29">
        <v>6671.81</v>
      </c>
      <c r="AV48" s="29">
        <v>1314.04</v>
      </c>
      <c r="AW48" s="28">
        <v>417.35</v>
      </c>
      <c r="AX48" s="29">
        <v>11559.92</v>
      </c>
      <c r="AY48" s="29">
        <v>3280.73</v>
      </c>
      <c r="AZ48" s="28">
        <v>0.2928</v>
      </c>
      <c r="BA48" s="29">
        <v>7536.04</v>
      </c>
      <c r="BB48" s="28">
        <v>0.67259999999999998</v>
      </c>
      <c r="BC48" s="28">
        <v>388</v>
      </c>
      <c r="BD48" s="28">
        <v>3.4599999999999999E-2</v>
      </c>
      <c r="BE48" s="29">
        <v>11204.77</v>
      </c>
      <c r="BF48" s="29">
        <v>1766.24</v>
      </c>
      <c r="BG48" s="28">
        <v>0.19339999999999999</v>
      </c>
      <c r="BH48" s="28">
        <v>0.62070000000000003</v>
      </c>
      <c r="BI48" s="28">
        <v>0.21890000000000001</v>
      </c>
      <c r="BJ48" s="28">
        <v>0.1116</v>
      </c>
      <c r="BK48" s="28">
        <v>0.03</v>
      </c>
      <c r="BL48" s="28">
        <v>1.8700000000000001E-2</v>
      </c>
    </row>
    <row r="49" spans="1:64" x14ac:dyDescent="0.25">
      <c r="A49" s="28" t="s">
        <v>313</v>
      </c>
      <c r="B49" s="28">
        <v>46748</v>
      </c>
      <c r="C49" s="28">
        <v>45.81</v>
      </c>
      <c r="D49" s="28">
        <v>76.25</v>
      </c>
      <c r="E49" s="29">
        <v>3492.97</v>
      </c>
      <c r="F49" s="29">
        <v>3336.48</v>
      </c>
      <c r="G49" s="28">
        <v>1.41E-2</v>
      </c>
      <c r="H49" s="28">
        <v>2.9999999999999997E-4</v>
      </c>
      <c r="I49" s="28">
        <v>1.5800000000000002E-2</v>
      </c>
      <c r="J49" s="28">
        <v>1.4E-3</v>
      </c>
      <c r="K49" s="28">
        <v>1.8599999999999998E-2</v>
      </c>
      <c r="L49" s="28">
        <v>0.92510000000000003</v>
      </c>
      <c r="M49" s="28">
        <v>2.46E-2</v>
      </c>
      <c r="N49" s="28">
        <v>0.18920000000000001</v>
      </c>
      <c r="O49" s="28">
        <v>7.1999999999999998E-3</v>
      </c>
      <c r="P49" s="28">
        <v>0.1077</v>
      </c>
      <c r="Q49" s="28">
        <v>145.1</v>
      </c>
      <c r="R49" s="29">
        <v>58988.53</v>
      </c>
      <c r="S49" s="28">
        <v>0.2235</v>
      </c>
      <c r="T49" s="28">
        <v>0.2225</v>
      </c>
      <c r="U49" s="28">
        <v>0.55400000000000005</v>
      </c>
      <c r="V49" s="28">
        <v>19.87</v>
      </c>
      <c r="W49" s="28">
        <v>17.579999999999998</v>
      </c>
      <c r="X49" s="29">
        <v>78882.92</v>
      </c>
      <c r="Y49" s="28">
        <v>195.66</v>
      </c>
      <c r="Z49" s="29">
        <v>175852.64</v>
      </c>
      <c r="AA49" s="28">
        <v>0.84379999999999999</v>
      </c>
      <c r="AB49" s="28">
        <v>0.1346</v>
      </c>
      <c r="AC49" s="28">
        <v>2.0799999999999999E-2</v>
      </c>
      <c r="AD49" s="28">
        <v>8.9999999999999998E-4</v>
      </c>
      <c r="AE49" s="28">
        <v>0.15629999999999999</v>
      </c>
      <c r="AF49" s="28">
        <v>175.85</v>
      </c>
      <c r="AG49" s="29">
        <v>5718.58</v>
      </c>
      <c r="AH49" s="28">
        <v>735.72</v>
      </c>
      <c r="AI49" s="29">
        <v>190710.49</v>
      </c>
      <c r="AJ49" s="28" t="s">
        <v>16</v>
      </c>
      <c r="AK49" s="29">
        <v>39381</v>
      </c>
      <c r="AL49" s="29">
        <v>61823.86</v>
      </c>
      <c r="AM49" s="28">
        <v>55.17</v>
      </c>
      <c r="AN49" s="28">
        <v>32.01</v>
      </c>
      <c r="AO49" s="28">
        <v>33.25</v>
      </c>
      <c r="AP49" s="28">
        <v>4.3899999999999997</v>
      </c>
      <c r="AQ49" s="29">
        <v>1379.62</v>
      </c>
      <c r="AR49" s="28">
        <v>0.76910000000000001</v>
      </c>
      <c r="AS49" s="29">
        <v>1083.56</v>
      </c>
      <c r="AT49" s="29">
        <v>1769.37</v>
      </c>
      <c r="AU49" s="29">
        <v>5336.59</v>
      </c>
      <c r="AV49" s="28">
        <v>938.1</v>
      </c>
      <c r="AW49" s="28">
        <v>220.12</v>
      </c>
      <c r="AX49" s="29">
        <v>9347.74</v>
      </c>
      <c r="AY49" s="29">
        <v>3183.32</v>
      </c>
      <c r="AZ49" s="28">
        <v>0.35730000000000001</v>
      </c>
      <c r="BA49" s="29">
        <v>5242.53</v>
      </c>
      <c r="BB49" s="28">
        <v>0.58850000000000002</v>
      </c>
      <c r="BC49" s="28">
        <v>482.66</v>
      </c>
      <c r="BD49" s="28">
        <v>5.4199999999999998E-2</v>
      </c>
      <c r="BE49" s="29">
        <v>8908.51</v>
      </c>
      <c r="BF49" s="29">
        <v>2009.35</v>
      </c>
      <c r="BG49" s="28">
        <v>0.33150000000000002</v>
      </c>
      <c r="BH49" s="28">
        <v>0.60499999999999998</v>
      </c>
      <c r="BI49" s="28">
        <v>0.22989999999999999</v>
      </c>
      <c r="BJ49" s="28">
        <v>0.1159</v>
      </c>
      <c r="BK49" s="28">
        <v>3.0200000000000001E-2</v>
      </c>
      <c r="BL49" s="28">
        <v>1.89E-2</v>
      </c>
    </row>
    <row r="50" spans="1:64" x14ac:dyDescent="0.25">
      <c r="A50" s="28" t="s">
        <v>314</v>
      </c>
      <c r="B50" s="28">
        <v>48462</v>
      </c>
      <c r="C50" s="28">
        <v>91.86</v>
      </c>
      <c r="D50" s="28">
        <v>17.29</v>
      </c>
      <c r="E50" s="29">
        <v>1588.45</v>
      </c>
      <c r="F50" s="29">
        <v>1602.48</v>
      </c>
      <c r="G50" s="28">
        <v>2.3999999999999998E-3</v>
      </c>
      <c r="H50" s="28">
        <v>2.9999999999999997E-4</v>
      </c>
      <c r="I50" s="28">
        <v>5.4999999999999997E-3</v>
      </c>
      <c r="J50" s="28">
        <v>1.5E-3</v>
      </c>
      <c r="K50" s="28">
        <v>7.4999999999999997E-3</v>
      </c>
      <c r="L50" s="28">
        <v>0.96789999999999998</v>
      </c>
      <c r="M50" s="28">
        <v>1.4999999999999999E-2</v>
      </c>
      <c r="N50" s="28">
        <v>0.35299999999999998</v>
      </c>
      <c r="O50" s="28">
        <v>0</v>
      </c>
      <c r="P50" s="28">
        <v>0.13070000000000001</v>
      </c>
      <c r="Q50" s="28">
        <v>69.540000000000006</v>
      </c>
      <c r="R50" s="29">
        <v>52286.01</v>
      </c>
      <c r="S50" s="28">
        <v>0.23860000000000001</v>
      </c>
      <c r="T50" s="28">
        <v>0.1986</v>
      </c>
      <c r="U50" s="28">
        <v>0.56279999999999997</v>
      </c>
      <c r="V50" s="28">
        <v>18.89</v>
      </c>
      <c r="W50" s="28">
        <v>11.04</v>
      </c>
      <c r="X50" s="29">
        <v>67051.97</v>
      </c>
      <c r="Y50" s="28">
        <v>138.75</v>
      </c>
      <c r="Z50" s="29">
        <v>111139.73</v>
      </c>
      <c r="AA50" s="28">
        <v>0.87670000000000003</v>
      </c>
      <c r="AB50" s="28">
        <v>7.3700000000000002E-2</v>
      </c>
      <c r="AC50" s="28">
        <v>4.8599999999999997E-2</v>
      </c>
      <c r="AD50" s="28">
        <v>1.1000000000000001E-3</v>
      </c>
      <c r="AE50" s="28">
        <v>0.124</v>
      </c>
      <c r="AF50" s="28">
        <v>111.14</v>
      </c>
      <c r="AG50" s="29">
        <v>2875.67</v>
      </c>
      <c r="AH50" s="28">
        <v>399.55</v>
      </c>
      <c r="AI50" s="29">
        <v>111659.7</v>
      </c>
      <c r="AJ50" s="28" t="s">
        <v>16</v>
      </c>
      <c r="AK50" s="29">
        <v>31805</v>
      </c>
      <c r="AL50" s="29">
        <v>43687.43</v>
      </c>
      <c r="AM50" s="28">
        <v>40.4</v>
      </c>
      <c r="AN50" s="28">
        <v>24.9</v>
      </c>
      <c r="AO50" s="28">
        <v>27.75</v>
      </c>
      <c r="AP50" s="28">
        <v>4.3</v>
      </c>
      <c r="AQ50" s="28">
        <v>747.12</v>
      </c>
      <c r="AR50" s="28">
        <v>0.99690000000000001</v>
      </c>
      <c r="AS50" s="29">
        <v>1055.08</v>
      </c>
      <c r="AT50" s="29">
        <v>1847.68</v>
      </c>
      <c r="AU50" s="29">
        <v>4764.18</v>
      </c>
      <c r="AV50" s="28">
        <v>838.04</v>
      </c>
      <c r="AW50" s="28">
        <v>228.99</v>
      </c>
      <c r="AX50" s="29">
        <v>8733.9699999999993</v>
      </c>
      <c r="AY50" s="29">
        <v>4652.78</v>
      </c>
      <c r="AZ50" s="28">
        <v>0.54090000000000005</v>
      </c>
      <c r="BA50" s="29">
        <v>3247.07</v>
      </c>
      <c r="BB50" s="28">
        <v>0.3775</v>
      </c>
      <c r="BC50" s="28">
        <v>701.73</v>
      </c>
      <c r="BD50" s="28">
        <v>8.1600000000000006E-2</v>
      </c>
      <c r="BE50" s="29">
        <v>8601.58</v>
      </c>
      <c r="BF50" s="29">
        <v>4438.4799999999996</v>
      </c>
      <c r="BG50" s="28">
        <v>1.5361</v>
      </c>
      <c r="BH50" s="28">
        <v>0.56799999999999995</v>
      </c>
      <c r="BI50" s="28">
        <v>0.21510000000000001</v>
      </c>
      <c r="BJ50" s="28">
        <v>0.15540000000000001</v>
      </c>
      <c r="BK50" s="28">
        <v>3.8399999999999997E-2</v>
      </c>
      <c r="BL50" s="28">
        <v>2.3099999999999999E-2</v>
      </c>
    </row>
    <row r="51" spans="1:64" x14ac:dyDescent="0.25">
      <c r="A51" s="28" t="s">
        <v>315</v>
      </c>
      <c r="B51" s="28">
        <v>46383</v>
      </c>
      <c r="C51" s="28">
        <v>89.38</v>
      </c>
      <c r="D51" s="28">
        <v>18.21</v>
      </c>
      <c r="E51" s="29">
        <v>1627.8</v>
      </c>
      <c r="F51" s="29">
        <v>1665.81</v>
      </c>
      <c r="G51" s="28">
        <v>1.5E-3</v>
      </c>
      <c r="H51" s="28">
        <v>2.9999999999999997E-4</v>
      </c>
      <c r="I51" s="28">
        <v>6.6E-3</v>
      </c>
      <c r="J51" s="28">
        <v>1.1000000000000001E-3</v>
      </c>
      <c r="K51" s="28">
        <v>7.0000000000000001E-3</v>
      </c>
      <c r="L51" s="28">
        <v>0.96579999999999999</v>
      </c>
      <c r="M51" s="28">
        <v>1.77E-2</v>
      </c>
      <c r="N51" s="28">
        <v>0.45190000000000002</v>
      </c>
      <c r="O51" s="28">
        <v>0</v>
      </c>
      <c r="P51" s="28">
        <v>0.1381</v>
      </c>
      <c r="Q51" s="28">
        <v>72.239999999999995</v>
      </c>
      <c r="R51" s="29">
        <v>49696.79</v>
      </c>
      <c r="S51" s="28">
        <v>0.2248</v>
      </c>
      <c r="T51" s="28">
        <v>0.1764</v>
      </c>
      <c r="U51" s="28">
        <v>0.5988</v>
      </c>
      <c r="V51" s="28">
        <v>18.91</v>
      </c>
      <c r="W51" s="28">
        <v>11.53</v>
      </c>
      <c r="X51" s="29">
        <v>65829.320000000007</v>
      </c>
      <c r="Y51" s="28">
        <v>135.79</v>
      </c>
      <c r="Z51" s="29">
        <v>100158.29</v>
      </c>
      <c r="AA51" s="28">
        <v>0.84899999999999998</v>
      </c>
      <c r="AB51" s="28">
        <v>9.8500000000000004E-2</v>
      </c>
      <c r="AC51" s="28">
        <v>5.1200000000000002E-2</v>
      </c>
      <c r="AD51" s="28">
        <v>1.4E-3</v>
      </c>
      <c r="AE51" s="28">
        <v>0.15260000000000001</v>
      </c>
      <c r="AF51" s="28">
        <v>100.16</v>
      </c>
      <c r="AG51" s="29">
        <v>2505.58</v>
      </c>
      <c r="AH51" s="28">
        <v>354.62</v>
      </c>
      <c r="AI51" s="29">
        <v>98510.64</v>
      </c>
      <c r="AJ51" s="28" t="s">
        <v>16</v>
      </c>
      <c r="AK51" s="29">
        <v>28558</v>
      </c>
      <c r="AL51" s="29">
        <v>39685.120000000003</v>
      </c>
      <c r="AM51" s="28">
        <v>38.1</v>
      </c>
      <c r="AN51" s="28">
        <v>24.07</v>
      </c>
      <c r="AO51" s="28">
        <v>26.65</v>
      </c>
      <c r="AP51" s="28">
        <v>4.3899999999999997</v>
      </c>
      <c r="AQ51" s="28">
        <v>706.29</v>
      </c>
      <c r="AR51" s="28">
        <v>1.0516000000000001</v>
      </c>
      <c r="AS51" s="29">
        <v>1069.77</v>
      </c>
      <c r="AT51" s="29">
        <v>1832.4</v>
      </c>
      <c r="AU51" s="29">
        <v>4760.8500000000004</v>
      </c>
      <c r="AV51" s="28">
        <v>797.22</v>
      </c>
      <c r="AW51" s="28">
        <v>263.79000000000002</v>
      </c>
      <c r="AX51" s="29">
        <v>8724.0300000000007</v>
      </c>
      <c r="AY51" s="29">
        <v>4891.75</v>
      </c>
      <c r="AZ51" s="28">
        <v>0.56530000000000002</v>
      </c>
      <c r="BA51" s="29">
        <v>2935.84</v>
      </c>
      <c r="BB51" s="28">
        <v>0.33929999999999999</v>
      </c>
      <c r="BC51" s="28">
        <v>825.13</v>
      </c>
      <c r="BD51" s="28">
        <v>9.5399999999999999E-2</v>
      </c>
      <c r="BE51" s="29">
        <v>8652.7199999999993</v>
      </c>
      <c r="BF51" s="29">
        <v>4902.42</v>
      </c>
      <c r="BG51" s="28">
        <v>1.9823999999999999</v>
      </c>
      <c r="BH51" s="28">
        <v>0.56020000000000003</v>
      </c>
      <c r="BI51" s="28">
        <v>0.23250000000000001</v>
      </c>
      <c r="BJ51" s="28">
        <v>0.14929999999999999</v>
      </c>
      <c r="BK51" s="28">
        <v>3.8699999999999998E-2</v>
      </c>
      <c r="BL51" s="28">
        <v>1.9300000000000001E-2</v>
      </c>
    </row>
    <row r="52" spans="1:64" x14ac:dyDescent="0.25">
      <c r="A52" s="28" t="s">
        <v>316</v>
      </c>
      <c r="B52" s="28">
        <v>46862</v>
      </c>
      <c r="C52" s="28">
        <v>61.19</v>
      </c>
      <c r="D52" s="28">
        <v>29.53</v>
      </c>
      <c r="E52" s="29">
        <v>1806.73</v>
      </c>
      <c r="F52" s="29">
        <v>1787.62</v>
      </c>
      <c r="G52" s="28">
        <v>7.7000000000000002E-3</v>
      </c>
      <c r="H52" s="28">
        <v>2.0000000000000001E-4</v>
      </c>
      <c r="I52" s="28">
        <v>6.7999999999999996E-3</v>
      </c>
      <c r="J52" s="28">
        <v>1.2999999999999999E-3</v>
      </c>
      <c r="K52" s="28">
        <v>1.34E-2</v>
      </c>
      <c r="L52" s="28">
        <v>0.95279999999999998</v>
      </c>
      <c r="M52" s="28">
        <v>1.77E-2</v>
      </c>
      <c r="N52" s="28">
        <v>0.23549999999999999</v>
      </c>
      <c r="O52" s="28">
        <v>3.7000000000000002E-3</v>
      </c>
      <c r="P52" s="28">
        <v>0.1067</v>
      </c>
      <c r="Q52" s="28">
        <v>82.16</v>
      </c>
      <c r="R52" s="29">
        <v>54917.05</v>
      </c>
      <c r="S52" s="28">
        <v>0.19239999999999999</v>
      </c>
      <c r="T52" s="28">
        <v>0.19420000000000001</v>
      </c>
      <c r="U52" s="28">
        <v>0.61339999999999995</v>
      </c>
      <c r="V52" s="28">
        <v>19.600000000000001</v>
      </c>
      <c r="W52" s="28">
        <v>12.08</v>
      </c>
      <c r="X52" s="29">
        <v>67747.56</v>
      </c>
      <c r="Y52" s="28">
        <v>145.65</v>
      </c>
      <c r="Z52" s="29">
        <v>154689.44</v>
      </c>
      <c r="AA52" s="28">
        <v>0.81610000000000005</v>
      </c>
      <c r="AB52" s="28">
        <v>0.1361</v>
      </c>
      <c r="AC52" s="28">
        <v>4.6699999999999998E-2</v>
      </c>
      <c r="AD52" s="28">
        <v>1.1000000000000001E-3</v>
      </c>
      <c r="AE52" s="28">
        <v>0.18429999999999999</v>
      </c>
      <c r="AF52" s="28">
        <v>154.69</v>
      </c>
      <c r="AG52" s="29">
        <v>4529.29</v>
      </c>
      <c r="AH52" s="28">
        <v>543.41</v>
      </c>
      <c r="AI52" s="29">
        <v>160940.81</v>
      </c>
      <c r="AJ52" s="28" t="s">
        <v>16</v>
      </c>
      <c r="AK52" s="29">
        <v>36406</v>
      </c>
      <c r="AL52" s="29">
        <v>55815.8</v>
      </c>
      <c r="AM52" s="28">
        <v>47.54</v>
      </c>
      <c r="AN52" s="28">
        <v>27.63</v>
      </c>
      <c r="AO52" s="28">
        <v>29.63</v>
      </c>
      <c r="AP52" s="28">
        <v>4.8099999999999996</v>
      </c>
      <c r="AQ52" s="28">
        <v>933.38</v>
      </c>
      <c r="AR52" s="28">
        <v>0.86180000000000001</v>
      </c>
      <c r="AS52" s="29">
        <v>1091.3</v>
      </c>
      <c r="AT52" s="29">
        <v>1760.58</v>
      </c>
      <c r="AU52" s="29">
        <v>5023.1099999999997</v>
      </c>
      <c r="AV52" s="28">
        <v>870.71</v>
      </c>
      <c r="AW52" s="28">
        <v>155.08000000000001</v>
      </c>
      <c r="AX52" s="29">
        <v>8900.7800000000007</v>
      </c>
      <c r="AY52" s="29">
        <v>3711.83</v>
      </c>
      <c r="AZ52" s="28">
        <v>0.42699999999999999</v>
      </c>
      <c r="BA52" s="29">
        <v>4432.3500000000004</v>
      </c>
      <c r="BB52" s="28">
        <v>0.50990000000000002</v>
      </c>
      <c r="BC52" s="28">
        <v>548.67999999999995</v>
      </c>
      <c r="BD52" s="28">
        <v>6.3100000000000003E-2</v>
      </c>
      <c r="BE52" s="29">
        <v>8692.86</v>
      </c>
      <c r="BF52" s="29">
        <v>2801.88</v>
      </c>
      <c r="BG52" s="28">
        <v>0.58130000000000004</v>
      </c>
      <c r="BH52" s="28">
        <v>0.58460000000000001</v>
      </c>
      <c r="BI52" s="28">
        <v>0.21659999999999999</v>
      </c>
      <c r="BJ52" s="28">
        <v>0.13600000000000001</v>
      </c>
      <c r="BK52" s="28">
        <v>3.4200000000000001E-2</v>
      </c>
      <c r="BL52" s="28">
        <v>2.86E-2</v>
      </c>
    </row>
    <row r="53" spans="1:64" x14ac:dyDescent="0.25">
      <c r="A53" s="28" t="s">
        <v>317</v>
      </c>
      <c r="B53" s="28">
        <v>49593</v>
      </c>
      <c r="C53" s="28">
        <v>94.24</v>
      </c>
      <c r="D53" s="28">
        <v>11.72</v>
      </c>
      <c r="E53" s="29">
        <v>1104.24</v>
      </c>
      <c r="F53" s="29">
        <v>1107.6199999999999</v>
      </c>
      <c r="G53" s="28">
        <v>2.3E-3</v>
      </c>
      <c r="H53" s="28">
        <v>2.0000000000000001E-4</v>
      </c>
      <c r="I53" s="28">
        <v>4.3E-3</v>
      </c>
      <c r="J53" s="28">
        <v>1.1999999999999999E-3</v>
      </c>
      <c r="K53" s="28">
        <v>6.4000000000000003E-3</v>
      </c>
      <c r="L53" s="28">
        <v>0.97470000000000001</v>
      </c>
      <c r="M53" s="28">
        <v>1.0999999999999999E-2</v>
      </c>
      <c r="N53" s="28">
        <v>0.47989999999999999</v>
      </c>
      <c r="O53" s="28">
        <v>0</v>
      </c>
      <c r="P53" s="28">
        <v>0.1348</v>
      </c>
      <c r="Q53" s="28">
        <v>53.39</v>
      </c>
      <c r="R53" s="29">
        <v>48701.31</v>
      </c>
      <c r="S53" s="28">
        <v>0.17560000000000001</v>
      </c>
      <c r="T53" s="28">
        <v>0.17549999999999999</v>
      </c>
      <c r="U53" s="28">
        <v>0.64880000000000004</v>
      </c>
      <c r="V53" s="28">
        <v>17.41</v>
      </c>
      <c r="W53" s="28">
        <v>8.98</v>
      </c>
      <c r="X53" s="29">
        <v>60458.81</v>
      </c>
      <c r="Y53" s="28">
        <v>119.16</v>
      </c>
      <c r="Z53" s="29">
        <v>92769.52</v>
      </c>
      <c r="AA53" s="28">
        <v>0.82430000000000003</v>
      </c>
      <c r="AB53" s="28">
        <v>8.8599999999999998E-2</v>
      </c>
      <c r="AC53" s="28">
        <v>8.5900000000000004E-2</v>
      </c>
      <c r="AD53" s="28">
        <v>1.1999999999999999E-3</v>
      </c>
      <c r="AE53" s="28">
        <v>0.18029999999999999</v>
      </c>
      <c r="AF53" s="28">
        <v>92.77</v>
      </c>
      <c r="AG53" s="29">
        <v>2190.2399999999998</v>
      </c>
      <c r="AH53" s="28">
        <v>318.23</v>
      </c>
      <c r="AI53" s="29">
        <v>84426.96</v>
      </c>
      <c r="AJ53" s="28" t="s">
        <v>16</v>
      </c>
      <c r="AK53" s="29">
        <v>27916</v>
      </c>
      <c r="AL53" s="29">
        <v>38992.25</v>
      </c>
      <c r="AM53" s="28">
        <v>31.77</v>
      </c>
      <c r="AN53" s="28">
        <v>22.84</v>
      </c>
      <c r="AO53" s="28">
        <v>24.07</v>
      </c>
      <c r="AP53" s="28">
        <v>3.71</v>
      </c>
      <c r="AQ53" s="29">
        <v>1183.17</v>
      </c>
      <c r="AR53" s="28">
        <v>0.93210000000000004</v>
      </c>
      <c r="AS53" s="29">
        <v>1101.08</v>
      </c>
      <c r="AT53" s="29">
        <v>2087.94</v>
      </c>
      <c r="AU53" s="29">
        <v>5274.62</v>
      </c>
      <c r="AV53" s="28">
        <v>881.56</v>
      </c>
      <c r="AW53" s="28">
        <v>223.73</v>
      </c>
      <c r="AX53" s="29">
        <v>9568.93</v>
      </c>
      <c r="AY53" s="29">
        <v>5594.85</v>
      </c>
      <c r="AZ53" s="28">
        <v>0.58860000000000001</v>
      </c>
      <c r="BA53" s="29">
        <v>2787.29</v>
      </c>
      <c r="BB53" s="28">
        <v>0.29320000000000002</v>
      </c>
      <c r="BC53" s="29">
        <v>1123.21</v>
      </c>
      <c r="BD53" s="28">
        <v>0.1182</v>
      </c>
      <c r="BE53" s="29">
        <v>9505.35</v>
      </c>
      <c r="BF53" s="29">
        <v>5566.78</v>
      </c>
      <c r="BG53" s="28">
        <v>2.3765000000000001</v>
      </c>
      <c r="BH53" s="28">
        <v>0.53759999999999997</v>
      </c>
      <c r="BI53" s="28">
        <v>0.2281</v>
      </c>
      <c r="BJ53" s="28">
        <v>0.17910000000000001</v>
      </c>
      <c r="BK53" s="28">
        <v>3.7199999999999997E-2</v>
      </c>
      <c r="BL53" s="28">
        <v>1.8100000000000002E-2</v>
      </c>
    </row>
    <row r="54" spans="1:64" x14ac:dyDescent="0.25">
      <c r="A54" s="28" t="s">
        <v>318</v>
      </c>
      <c r="B54" s="28">
        <v>50096</v>
      </c>
      <c r="C54" s="28">
        <v>62.86</v>
      </c>
      <c r="D54" s="28">
        <v>11.7</v>
      </c>
      <c r="E54" s="28">
        <v>735.38</v>
      </c>
      <c r="F54" s="28">
        <v>701.76</v>
      </c>
      <c r="G54" s="28">
        <v>1.8E-3</v>
      </c>
      <c r="H54" s="28">
        <v>1E-4</v>
      </c>
      <c r="I54" s="28">
        <v>9.2999999999999992E-3</v>
      </c>
      <c r="J54" s="28">
        <v>6.9999999999999999E-4</v>
      </c>
      <c r="K54" s="28">
        <v>1.9800000000000002E-2</v>
      </c>
      <c r="L54" s="28">
        <v>0.94679999999999997</v>
      </c>
      <c r="M54" s="28">
        <v>2.1600000000000001E-2</v>
      </c>
      <c r="N54" s="28">
        <v>0.53290000000000004</v>
      </c>
      <c r="O54" s="28">
        <v>4.4999999999999997E-3</v>
      </c>
      <c r="P54" s="28">
        <v>0.15529999999999999</v>
      </c>
      <c r="Q54" s="28">
        <v>36.130000000000003</v>
      </c>
      <c r="R54" s="29">
        <v>46609.86</v>
      </c>
      <c r="S54" s="28">
        <v>0.2387</v>
      </c>
      <c r="T54" s="28">
        <v>0.1807</v>
      </c>
      <c r="U54" s="28">
        <v>0.5806</v>
      </c>
      <c r="V54" s="28">
        <v>15.97</v>
      </c>
      <c r="W54" s="28">
        <v>6.71</v>
      </c>
      <c r="X54" s="29">
        <v>58344.12</v>
      </c>
      <c r="Y54" s="28">
        <v>105.13</v>
      </c>
      <c r="Z54" s="29">
        <v>90970.12</v>
      </c>
      <c r="AA54" s="28">
        <v>0.85980000000000001</v>
      </c>
      <c r="AB54" s="28">
        <v>8.6699999999999999E-2</v>
      </c>
      <c r="AC54" s="28">
        <v>5.1799999999999999E-2</v>
      </c>
      <c r="AD54" s="28">
        <v>1.8E-3</v>
      </c>
      <c r="AE54" s="28">
        <v>0.14219999999999999</v>
      </c>
      <c r="AF54" s="28">
        <v>90.97</v>
      </c>
      <c r="AG54" s="29">
        <v>2378.34</v>
      </c>
      <c r="AH54" s="28">
        <v>334.39</v>
      </c>
      <c r="AI54" s="29">
        <v>87773.08</v>
      </c>
      <c r="AJ54" s="28" t="s">
        <v>16</v>
      </c>
      <c r="AK54" s="29">
        <v>27509</v>
      </c>
      <c r="AL54" s="29">
        <v>36771.54</v>
      </c>
      <c r="AM54" s="28">
        <v>39.56</v>
      </c>
      <c r="AN54" s="28">
        <v>24.99</v>
      </c>
      <c r="AO54" s="28">
        <v>27.44</v>
      </c>
      <c r="AP54" s="28">
        <v>4.0599999999999996</v>
      </c>
      <c r="AQ54" s="28">
        <v>775.74</v>
      </c>
      <c r="AR54" s="28">
        <v>1.2917000000000001</v>
      </c>
      <c r="AS54" s="29">
        <v>1247.72</v>
      </c>
      <c r="AT54" s="29">
        <v>2099.09</v>
      </c>
      <c r="AU54" s="29">
        <v>5289.31</v>
      </c>
      <c r="AV54" s="28">
        <v>974.44</v>
      </c>
      <c r="AW54" s="28">
        <v>276.24</v>
      </c>
      <c r="AX54" s="29">
        <v>9886.7999999999993</v>
      </c>
      <c r="AY54" s="29">
        <v>5976.98</v>
      </c>
      <c r="AZ54" s="28">
        <v>0.58540000000000003</v>
      </c>
      <c r="BA54" s="29">
        <v>3131.39</v>
      </c>
      <c r="BB54" s="28">
        <v>0.30669999999999997</v>
      </c>
      <c r="BC54" s="29">
        <v>1101.79</v>
      </c>
      <c r="BD54" s="28">
        <v>0.1079</v>
      </c>
      <c r="BE54" s="29">
        <v>10210.16</v>
      </c>
      <c r="BF54" s="29">
        <v>5252.04</v>
      </c>
      <c r="BG54" s="28">
        <v>2.4784999999999999</v>
      </c>
      <c r="BH54" s="28">
        <v>0.52359999999999995</v>
      </c>
      <c r="BI54" s="28">
        <v>0.2094</v>
      </c>
      <c r="BJ54" s="28">
        <v>0.21279999999999999</v>
      </c>
      <c r="BK54" s="28">
        <v>3.3799999999999997E-2</v>
      </c>
      <c r="BL54" s="28">
        <v>2.0400000000000001E-2</v>
      </c>
    </row>
    <row r="55" spans="1:64" x14ac:dyDescent="0.25">
      <c r="A55" s="28" t="s">
        <v>319</v>
      </c>
      <c r="B55" s="28">
        <v>45211</v>
      </c>
      <c r="C55" s="28">
        <v>62.14</v>
      </c>
      <c r="D55" s="28">
        <v>20.47</v>
      </c>
      <c r="E55" s="29">
        <v>1271.83</v>
      </c>
      <c r="F55" s="29">
        <v>1281.71</v>
      </c>
      <c r="G55" s="28">
        <v>7.3000000000000001E-3</v>
      </c>
      <c r="H55" s="28">
        <v>2.9999999999999997E-4</v>
      </c>
      <c r="I55" s="28">
        <v>7.0000000000000001E-3</v>
      </c>
      <c r="J55" s="28">
        <v>1.2999999999999999E-3</v>
      </c>
      <c r="K55" s="28">
        <v>1.61E-2</v>
      </c>
      <c r="L55" s="28">
        <v>0.94830000000000003</v>
      </c>
      <c r="M55" s="28">
        <v>1.9599999999999999E-2</v>
      </c>
      <c r="N55" s="28">
        <v>0.23519999999999999</v>
      </c>
      <c r="O55" s="28">
        <v>4.1000000000000003E-3</v>
      </c>
      <c r="P55" s="28">
        <v>0.1067</v>
      </c>
      <c r="Q55" s="28">
        <v>62.38</v>
      </c>
      <c r="R55" s="29">
        <v>53408.71</v>
      </c>
      <c r="S55" s="28">
        <v>0.19520000000000001</v>
      </c>
      <c r="T55" s="28">
        <v>0.18940000000000001</v>
      </c>
      <c r="U55" s="28">
        <v>0.61539999999999995</v>
      </c>
      <c r="V55" s="28">
        <v>18.77</v>
      </c>
      <c r="W55" s="28">
        <v>9.82</v>
      </c>
      <c r="X55" s="29">
        <v>67449.48</v>
      </c>
      <c r="Y55" s="28">
        <v>125.77</v>
      </c>
      <c r="Z55" s="29">
        <v>147551.81</v>
      </c>
      <c r="AA55" s="28">
        <v>0.83009999999999995</v>
      </c>
      <c r="AB55" s="28">
        <v>0.1202</v>
      </c>
      <c r="AC55" s="28">
        <v>4.8500000000000001E-2</v>
      </c>
      <c r="AD55" s="28">
        <v>1.1000000000000001E-3</v>
      </c>
      <c r="AE55" s="28">
        <v>0.17019999999999999</v>
      </c>
      <c r="AF55" s="28">
        <v>147.55000000000001</v>
      </c>
      <c r="AG55" s="29">
        <v>4147.6400000000003</v>
      </c>
      <c r="AH55" s="28">
        <v>498.58</v>
      </c>
      <c r="AI55" s="29">
        <v>153037.82</v>
      </c>
      <c r="AJ55" s="28" t="s">
        <v>16</v>
      </c>
      <c r="AK55" s="29">
        <v>35300</v>
      </c>
      <c r="AL55" s="29">
        <v>52121.58</v>
      </c>
      <c r="AM55" s="28">
        <v>44.52</v>
      </c>
      <c r="AN55" s="28">
        <v>26.95</v>
      </c>
      <c r="AO55" s="28">
        <v>28.71</v>
      </c>
      <c r="AP55" s="28">
        <v>4.8</v>
      </c>
      <c r="AQ55" s="29">
        <v>1068.83</v>
      </c>
      <c r="AR55" s="28">
        <v>1.0107999999999999</v>
      </c>
      <c r="AS55" s="29">
        <v>1104.49</v>
      </c>
      <c r="AT55" s="29">
        <v>1715.45</v>
      </c>
      <c r="AU55" s="29">
        <v>4925.34</v>
      </c>
      <c r="AV55" s="28">
        <v>856.08</v>
      </c>
      <c r="AW55" s="28">
        <v>155.65</v>
      </c>
      <c r="AX55" s="29">
        <v>8757.01</v>
      </c>
      <c r="AY55" s="29">
        <v>3689.51</v>
      </c>
      <c r="AZ55" s="28">
        <v>0.41649999999999998</v>
      </c>
      <c r="BA55" s="29">
        <v>4641.32</v>
      </c>
      <c r="BB55" s="28">
        <v>0.52390000000000003</v>
      </c>
      <c r="BC55" s="28">
        <v>528.5</v>
      </c>
      <c r="BD55" s="28">
        <v>5.9700000000000003E-2</v>
      </c>
      <c r="BE55" s="29">
        <v>8859.33</v>
      </c>
      <c r="BF55" s="29">
        <v>3081.95</v>
      </c>
      <c r="BG55" s="28">
        <v>0.71540000000000004</v>
      </c>
      <c r="BH55" s="28">
        <v>0.57530000000000003</v>
      </c>
      <c r="BI55" s="28">
        <v>0.2097</v>
      </c>
      <c r="BJ55" s="28">
        <v>0.15179999999999999</v>
      </c>
      <c r="BK55" s="28">
        <v>3.6799999999999999E-2</v>
      </c>
      <c r="BL55" s="28">
        <v>2.63E-2</v>
      </c>
    </row>
    <row r="56" spans="1:64" x14ac:dyDescent="0.25">
      <c r="A56" s="28" t="s">
        <v>320</v>
      </c>
      <c r="B56" s="28">
        <v>48306</v>
      </c>
      <c r="C56" s="28">
        <v>42.57</v>
      </c>
      <c r="D56" s="28">
        <v>98.79</v>
      </c>
      <c r="E56" s="29">
        <v>4205.82</v>
      </c>
      <c r="F56" s="29">
        <v>4084.19</v>
      </c>
      <c r="G56" s="28">
        <v>2.1299999999999999E-2</v>
      </c>
      <c r="H56" s="28">
        <v>6.9999999999999999E-4</v>
      </c>
      <c r="I56" s="28">
        <v>5.8900000000000001E-2</v>
      </c>
      <c r="J56" s="28">
        <v>1.6000000000000001E-3</v>
      </c>
      <c r="K56" s="28">
        <v>3.1E-2</v>
      </c>
      <c r="L56" s="28">
        <v>0.83389999999999997</v>
      </c>
      <c r="M56" s="28">
        <v>5.2499999999999998E-2</v>
      </c>
      <c r="N56" s="28">
        <v>0.3775</v>
      </c>
      <c r="O56" s="28">
        <v>1.4500000000000001E-2</v>
      </c>
      <c r="P56" s="28">
        <v>0.1305</v>
      </c>
      <c r="Q56" s="28">
        <v>187.94</v>
      </c>
      <c r="R56" s="29">
        <v>60184.19</v>
      </c>
      <c r="S56" s="28">
        <v>0.2261</v>
      </c>
      <c r="T56" s="28">
        <v>0.19470000000000001</v>
      </c>
      <c r="U56" s="28">
        <v>0.57920000000000005</v>
      </c>
      <c r="V56" s="28">
        <v>18.04</v>
      </c>
      <c r="W56" s="28">
        <v>24.48</v>
      </c>
      <c r="X56" s="29">
        <v>82380.600000000006</v>
      </c>
      <c r="Y56" s="28">
        <v>168.34</v>
      </c>
      <c r="Z56" s="29">
        <v>174210.52</v>
      </c>
      <c r="AA56" s="28">
        <v>0.67610000000000003</v>
      </c>
      <c r="AB56" s="28">
        <v>0.29399999999999998</v>
      </c>
      <c r="AC56" s="28">
        <v>2.8799999999999999E-2</v>
      </c>
      <c r="AD56" s="28">
        <v>1.1000000000000001E-3</v>
      </c>
      <c r="AE56" s="28">
        <v>0.3246</v>
      </c>
      <c r="AF56" s="28">
        <v>174.21</v>
      </c>
      <c r="AG56" s="29">
        <v>6454.98</v>
      </c>
      <c r="AH56" s="28">
        <v>678.58</v>
      </c>
      <c r="AI56" s="29">
        <v>189250.84</v>
      </c>
      <c r="AJ56" s="28" t="s">
        <v>16</v>
      </c>
      <c r="AK56" s="29">
        <v>32108</v>
      </c>
      <c r="AL56" s="29">
        <v>47636.71</v>
      </c>
      <c r="AM56" s="28">
        <v>62.91</v>
      </c>
      <c r="AN56" s="28">
        <v>34.58</v>
      </c>
      <c r="AO56" s="28">
        <v>39.24</v>
      </c>
      <c r="AP56" s="28">
        <v>4.6100000000000003</v>
      </c>
      <c r="AQ56" s="29">
        <v>1243.33</v>
      </c>
      <c r="AR56" s="28">
        <v>1.0373000000000001</v>
      </c>
      <c r="AS56" s="29">
        <v>1141.0899999999999</v>
      </c>
      <c r="AT56" s="29">
        <v>1908.2</v>
      </c>
      <c r="AU56" s="29">
        <v>6231.26</v>
      </c>
      <c r="AV56" s="29">
        <v>1100.1300000000001</v>
      </c>
      <c r="AW56" s="28">
        <v>310.27</v>
      </c>
      <c r="AX56" s="29">
        <v>10690.95</v>
      </c>
      <c r="AY56" s="29">
        <v>3572.43</v>
      </c>
      <c r="AZ56" s="28">
        <v>0.33879999999999999</v>
      </c>
      <c r="BA56" s="29">
        <v>6195.65</v>
      </c>
      <c r="BB56" s="28">
        <v>0.58750000000000002</v>
      </c>
      <c r="BC56" s="28">
        <v>777.41</v>
      </c>
      <c r="BD56" s="28">
        <v>7.3700000000000002E-2</v>
      </c>
      <c r="BE56" s="29">
        <v>10545.49</v>
      </c>
      <c r="BF56" s="29">
        <v>1882.37</v>
      </c>
      <c r="BG56" s="28">
        <v>0.40639999999999998</v>
      </c>
      <c r="BH56" s="28">
        <v>0.59970000000000001</v>
      </c>
      <c r="BI56" s="28">
        <v>0.23180000000000001</v>
      </c>
      <c r="BJ56" s="28">
        <v>0.1203</v>
      </c>
      <c r="BK56" s="28">
        <v>2.8799999999999999E-2</v>
      </c>
      <c r="BL56" s="28">
        <v>1.9400000000000001E-2</v>
      </c>
    </row>
    <row r="57" spans="1:64" x14ac:dyDescent="0.25">
      <c r="A57" s="28" t="s">
        <v>321</v>
      </c>
      <c r="B57" s="28">
        <v>49767</v>
      </c>
      <c r="C57" s="28">
        <v>50.95</v>
      </c>
      <c r="D57" s="28">
        <v>13.05</v>
      </c>
      <c r="E57" s="28">
        <v>664.77</v>
      </c>
      <c r="F57" s="28">
        <v>664.43</v>
      </c>
      <c r="G57" s="28">
        <v>2.7000000000000001E-3</v>
      </c>
      <c r="H57" s="28">
        <v>5.9999999999999995E-4</v>
      </c>
      <c r="I57" s="28">
        <v>3.8E-3</v>
      </c>
      <c r="J57" s="28">
        <v>5.0000000000000001E-4</v>
      </c>
      <c r="K57" s="28">
        <v>1.0200000000000001E-2</v>
      </c>
      <c r="L57" s="28">
        <v>0.97160000000000002</v>
      </c>
      <c r="M57" s="28">
        <v>1.06E-2</v>
      </c>
      <c r="N57" s="28">
        <v>0.23089999999999999</v>
      </c>
      <c r="O57" s="28">
        <v>0</v>
      </c>
      <c r="P57" s="28">
        <v>0.11550000000000001</v>
      </c>
      <c r="Q57" s="28">
        <v>33.71</v>
      </c>
      <c r="R57" s="29">
        <v>49065.74</v>
      </c>
      <c r="S57" s="28">
        <v>0.23499999999999999</v>
      </c>
      <c r="T57" s="28">
        <v>0.1893</v>
      </c>
      <c r="U57" s="28">
        <v>0.57569999999999999</v>
      </c>
      <c r="V57" s="28">
        <v>16.84</v>
      </c>
      <c r="W57" s="28">
        <v>5.49</v>
      </c>
      <c r="X57" s="29">
        <v>62728.99</v>
      </c>
      <c r="Y57" s="28">
        <v>117.88</v>
      </c>
      <c r="Z57" s="29">
        <v>116127.53</v>
      </c>
      <c r="AA57" s="28">
        <v>0.85409999999999997</v>
      </c>
      <c r="AB57" s="28">
        <v>9.9000000000000005E-2</v>
      </c>
      <c r="AC57" s="28">
        <v>4.5499999999999999E-2</v>
      </c>
      <c r="AD57" s="28">
        <v>1.4E-3</v>
      </c>
      <c r="AE57" s="28">
        <v>0.14649999999999999</v>
      </c>
      <c r="AF57" s="28">
        <v>116.13</v>
      </c>
      <c r="AG57" s="29">
        <v>3008.95</v>
      </c>
      <c r="AH57" s="28">
        <v>408.81</v>
      </c>
      <c r="AI57" s="29">
        <v>115159.59</v>
      </c>
      <c r="AJ57" s="28" t="s">
        <v>16</v>
      </c>
      <c r="AK57" s="29">
        <v>33463</v>
      </c>
      <c r="AL57" s="29">
        <v>47777.77</v>
      </c>
      <c r="AM57" s="28">
        <v>39.9</v>
      </c>
      <c r="AN57" s="28">
        <v>24.77</v>
      </c>
      <c r="AO57" s="28">
        <v>27.38</v>
      </c>
      <c r="AP57" s="28">
        <v>4.82</v>
      </c>
      <c r="AQ57" s="29">
        <v>1312.1</v>
      </c>
      <c r="AR57" s="28">
        <v>1.1013999999999999</v>
      </c>
      <c r="AS57" s="29">
        <v>1265.58</v>
      </c>
      <c r="AT57" s="29">
        <v>1668.44</v>
      </c>
      <c r="AU57" s="29">
        <v>5290.24</v>
      </c>
      <c r="AV57" s="28">
        <v>903.31</v>
      </c>
      <c r="AW57" s="28">
        <v>149.54</v>
      </c>
      <c r="AX57" s="29">
        <v>9277.1200000000008</v>
      </c>
      <c r="AY57" s="29">
        <v>4559.46</v>
      </c>
      <c r="AZ57" s="28">
        <v>0.4955</v>
      </c>
      <c r="BA57" s="29">
        <v>4043.63</v>
      </c>
      <c r="BB57" s="28">
        <v>0.43940000000000001</v>
      </c>
      <c r="BC57" s="28">
        <v>598.98</v>
      </c>
      <c r="BD57" s="28">
        <v>6.5100000000000005E-2</v>
      </c>
      <c r="BE57" s="29">
        <v>9202.07</v>
      </c>
      <c r="BF57" s="29">
        <v>4134.29</v>
      </c>
      <c r="BG57" s="28">
        <v>1.1681999999999999</v>
      </c>
      <c r="BH57" s="28">
        <v>0.56679999999999997</v>
      </c>
      <c r="BI57" s="28">
        <v>0.21460000000000001</v>
      </c>
      <c r="BJ57" s="28">
        <v>0.156</v>
      </c>
      <c r="BK57" s="28">
        <v>3.3500000000000002E-2</v>
      </c>
      <c r="BL57" s="28">
        <v>2.9100000000000001E-2</v>
      </c>
    </row>
    <row r="58" spans="1:64" x14ac:dyDescent="0.25">
      <c r="A58" s="28" t="s">
        <v>322</v>
      </c>
      <c r="B58" s="28">
        <v>43638</v>
      </c>
      <c r="C58" s="28">
        <v>42.1</v>
      </c>
      <c r="D58" s="28">
        <v>66.12</v>
      </c>
      <c r="E58" s="29">
        <v>2783.5</v>
      </c>
      <c r="F58" s="29">
        <v>2718.57</v>
      </c>
      <c r="G58" s="28">
        <v>1.8800000000000001E-2</v>
      </c>
      <c r="H58" s="28">
        <v>5.0000000000000001E-4</v>
      </c>
      <c r="I58" s="28">
        <v>5.7500000000000002E-2</v>
      </c>
      <c r="J58" s="28">
        <v>1.6999999999999999E-3</v>
      </c>
      <c r="K58" s="28">
        <v>3.5499999999999997E-2</v>
      </c>
      <c r="L58" s="28">
        <v>0.83830000000000005</v>
      </c>
      <c r="M58" s="28">
        <v>4.7800000000000002E-2</v>
      </c>
      <c r="N58" s="28">
        <v>0.3624</v>
      </c>
      <c r="O58" s="28">
        <v>9.2999999999999992E-3</v>
      </c>
      <c r="P58" s="28">
        <v>0.12559999999999999</v>
      </c>
      <c r="Q58" s="28">
        <v>131.61000000000001</v>
      </c>
      <c r="R58" s="29">
        <v>58751.41</v>
      </c>
      <c r="S58" s="28">
        <v>0.2487</v>
      </c>
      <c r="T58" s="28">
        <v>0.19769999999999999</v>
      </c>
      <c r="U58" s="28">
        <v>0.55369999999999997</v>
      </c>
      <c r="V58" s="28">
        <v>17.5</v>
      </c>
      <c r="W58" s="28">
        <v>17.309999999999999</v>
      </c>
      <c r="X58" s="29">
        <v>79607.759999999995</v>
      </c>
      <c r="Y58" s="28">
        <v>156.44</v>
      </c>
      <c r="Z58" s="29">
        <v>181517.62</v>
      </c>
      <c r="AA58" s="28">
        <v>0.65890000000000004</v>
      </c>
      <c r="AB58" s="28">
        <v>0.30859999999999999</v>
      </c>
      <c r="AC58" s="28">
        <v>3.1399999999999997E-2</v>
      </c>
      <c r="AD58" s="28">
        <v>1.1000000000000001E-3</v>
      </c>
      <c r="AE58" s="28">
        <v>0.34239999999999998</v>
      </c>
      <c r="AF58" s="28">
        <v>181.52</v>
      </c>
      <c r="AG58" s="29">
        <v>6150.23</v>
      </c>
      <c r="AH58" s="28">
        <v>637.33000000000004</v>
      </c>
      <c r="AI58" s="29">
        <v>199558.03</v>
      </c>
      <c r="AJ58" s="28" t="s">
        <v>16</v>
      </c>
      <c r="AK58" s="29">
        <v>32389</v>
      </c>
      <c r="AL58" s="29">
        <v>48657.52</v>
      </c>
      <c r="AM58" s="28">
        <v>55.04</v>
      </c>
      <c r="AN58" s="28">
        <v>32.159999999999997</v>
      </c>
      <c r="AO58" s="28">
        <v>35.119999999999997</v>
      </c>
      <c r="AP58" s="28">
        <v>4.84</v>
      </c>
      <c r="AQ58" s="29">
        <v>1229.26</v>
      </c>
      <c r="AR58" s="28">
        <v>0.97589999999999999</v>
      </c>
      <c r="AS58" s="29">
        <v>1146.1500000000001</v>
      </c>
      <c r="AT58" s="29">
        <v>1830.85</v>
      </c>
      <c r="AU58" s="29">
        <v>5865.23</v>
      </c>
      <c r="AV58" s="29">
        <v>1014.56</v>
      </c>
      <c r="AW58" s="28">
        <v>249.33</v>
      </c>
      <c r="AX58" s="29">
        <v>10106.120000000001</v>
      </c>
      <c r="AY58" s="29">
        <v>3395.75</v>
      </c>
      <c r="AZ58" s="28">
        <v>0.34060000000000001</v>
      </c>
      <c r="BA58" s="29">
        <v>5896.7</v>
      </c>
      <c r="BB58" s="28">
        <v>0.59150000000000003</v>
      </c>
      <c r="BC58" s="28">
        <v>676.83</v>
      </c>
      <c r="BD58" s="28">
        <v>6.7900000000000002E-2</v>
      </c>
      <c r="BE58" s="29">
        <v>9969.27</v>
      </c>
      <c r="BF58" s="29">
        <v>1766.67</v>
      </c>
      <c r="BG58" s="28">
        <v>0.37880000000000003</v>
      </c>
      <c r="BH58" s="28">
        <v>0.5917</v>
      </c>
      <c r="BI58" s="28">
        <v>0.21779999999999999</v>
      </c>
      <c r="BJ58" s="28">
        <v>0.1348</v>
      </c>
      <c r="BK58" s="28">
        <v>3.27E-2</v>
      </c>
      <c r="BL58" s="28">
        <v>2.3099999999999999E-2</v>
      </c>
    </row>
    <row r="59" spans="1:64" x14ac:dyDescent="0.25">
      <c r="A59" s="28" t="s">
        <v>323</v>
      </c>
      <c r="B59" s="28">
        <v>45229</v>
      </c>
      <c r="C59" s="28">
        <v>85.19</v>
      </c>
      <c r="D59" s="28">
        <v>9.74</v>
      </c>
      <c r="E59" s="28">
        <v>829.9</v>
      </c>
      <c r="F59" s="28">
        <v>811.81</v>
      </c>
      <c r="G59" s="28">
        <v>2.3E-3</v>
      </c>
      <c r="H59" s="28">
        <v>1E-4</v>
      </c>
      <c r="I59" s="28">
        <v>3.2000000000000002E-3</v>
      </c>
      <c r="J59" s="28">
        <v>8.9999999999999998E-4</v>
      </c>
      <c r="K59" s="28">
        <v>0.01</v>
      </c>
      <c r="L59" s="28">
        <v>0.96960000000000002</v>
      </c>
      <c r="M59" s="28">
        <v>1.4E-2</v>
      </c>
      <c r="N59" s="28">
        <v>0.46110000000000001</v>
      </c>
      <c r="O59" s="28">
        <v>1.9E-3</v>
      </c>
      <c r="P59" s="28">
        <v>0.14749999999999999</v>
      </c>
      <c r="Q59" s="28">
        <v>40.799999999999997</v>
      </c>
      <c r="R59" s="29">
        <v>46396.55</v>
      </c>
      <c r="S59" s="28">
        <v>0.22950000000000001</v>
      </c>
      <c r="T59" s="28">
        <v>0.16170000000000001</v>
      </c>
      <c r="U59" s="28">
        <v>0.6089</v>
      </c>
      <c r="V59" s="28">
        <v>16.75</v>
      </c>
      <c r="W59" s="28">
        <v>7.66</v>
      </c>
      <c r="X59" s="29">
        <v>56121.42</v>
      </c>
      <c r="Y59" s="28">
        <v>104.39</v>
      </c>
      <c r="Z59" s="29">
        <v>86712.86</v>
      </c>
      <c r="AA59" s="28">
        <v>0.91010000000000002</v>
      </c>
      <c r="AB59" s="28">
        <v>4.4299999999999999E-2</v>
      </c>
      <c r="AC59" s="28">
        <v>4.4299999999999999E-2</v>
      </c>
      <c r="AD59" s="28">
        <v>1.4E-3</v>
      </c>
      <c r="AE59" s="28">
        <v>9.0700000000000003E-2</v>
      </c>
      <c r="AF59" s="28">
        <v>86.71</v>
      </c>
      <c r="AG59" s="29">
        <v>2087.0700000000002</v>
      </c>
      <c r="AH59" s="28">
        <v>318.64</v>
      </c>
      <c r="AI59" s="29">
        <v>79509.289999999994</v>
      </c>
      <c r="AJ59" s="28" t="s">
        <v>16</v>
      </c>
      <c r="AK59" s="29">
        <v>29829</v>
      </c>
      <c r="AL59" s="29">
        <v>38797.019999999997</v>
      </c>
      <c r="AM59" s="28">
        <v>34.950000000000003</v>
      </c>
      <c r="AN59" s="28">
        <v>23.45</v>
      </c>
      <c r="AO59" s="28">
        <v>24.47</v>
      </c>
      <c r="AP59" s="28">
        <v>4.45</v>
      </c>
      <c r="AQ59" s="29">
        <v>1016.19</v>
      </c>
      <c r="AR59" s="28">
        <v>1.0979000000000001</v>
      </c>
      <c r="AS59" s="29">
        <v>1262.5899999999999</v>
      </c>
      <c r="AT59" s="29">
        <v>2118.59</v>
      </c>
      <c r="AU59" s="29">
        <v>5305.25</v>
      </c>
      <c r="AV59" s="28">
        <v>771.11</v>
      </c>
      <c r="AW59" s="28">
        <v>253.27</v>
      </c>
      <c r="AX59" s="29">
        <v>9710.81</v>
      </c>
      <c r="AY59" s="29">
        <v>5892.75</v>
      </c>
      <c r="AZ59" s="28">
        <v>0.60460000000000003</v>
      </c>
      <c r="BA59" s="29">
        <v>2811.85</v>
      </c>
      <c r="BB59" s="28">
        <v>0.28849999999999998</v>
      </c>
      <c r="BC59" s="29">
        <v>1042.4000000000001</v>
      </c>
      <c r="BD59" s="28">
        <v>0.1069</v>
      </c>
      <c r="BE59" s="29">
        <v>9747</v>
      </c>
      <c r="BF59" s="29">
        <v>5509.59</v>
      </c>
      <c r="BG59" s="28">
        <v>2.4969999999999999</v>
      </c>
      <c r="BH59" s="28">
        <v>0.53459999999999996</v>
      </c>
      <c r="BI59" s="28">
        <v>0.2172</v>
      </c>
      <c r="BJ59" s="28">
        <v>0.18970000000000001</v>
      </c>
      <c r="BK59" s="28">
        <v>3.5499999999999997E-2</v>
      </c>
      <c r="BL59" s="28">
        <v>2.3E-2</v>
      </c>
    </row>
    <row r="60" spans="1:64" x14ac:dyDescent="0.25">
      <c r="A60" s="28" t="s">
        <v>324</v>
      </c>
      <c r="B60" s="28">
        <v>43646</v>
      </c>
      <c r="C60" s="28">
        <v>31.19</v>
      </c>
      <c r="D60" s="28">
        <v>154.38999999999999</v>
      </c>
      <c r="E60" s="29">
        <v>4815.5600000000004</v>
      </c>
      <c r="F60" s="29">
        <v>4659.33</v>
      </c>
      <c r="G60" s="28">
        <v>3.4599999999999999E-2</v>
      </c>
      <c r="H60" s="28">
        <v>5.0000000000000001E-4</v>
      </c>
      <c r="I60" s="28">
        <v>2.6200000000000001E-2</v>
      </c>
      <c r="J60" s="28">
        <v>1.1000000000000001E-3</v>
      </c>
      <c r="K60" s="28">
        <v>1.9699999999999999E-2</v>
      </c>
      <c r="L60" s="28">
        <v>0.89070000000000005</v>
      </c>
      <c r="M60" s="28">
        <v>2.7400000000000001E-2</v>
      </c>
      <c r="N60" s="28">
        <v>0.1376</v>
      </c>
      <c r="O60" s="28">
        <v>1.18E-2</v>
      </c>
      <c r="P60" s="28">
        <v>0.1055</v>
      </c>
      <c r="Q60" s="28">
        <v>203.78</v>
      </c>
      <c r="R60" s="29">
        <v>63822.11</v>
      </c>
      <c r="S60" s="28">
        <v>0.24229999999999999</v>
      </c>
      <c r="T60" s="28">
        <v>0.2019</v>
      </c>
      <c r="U60" s="28">
        <v>0.55579999999999996</v>
      </c>
      <c r="V60" s="28">
        <v>19.62</v>
      </c>
      <c r="W60" s="28">
        <v>23.61</v>
      </c>
      <c r="X60" s="29">
        <v>86166.95</v>
      </c>
      <c r="Y60" s="28">
        <v>201.76</v>
      </c>
      <c r="Z60" s="29">
        <v>206369.53</v>
      </c>
      <c r="AA60" s="28">
        <v>0.78320000000000001</v>
      </c>
      <c r="AB60" s="28">
        <v>0.1956</v>
      </c>
      <c r="AC60" s="28">
        <v>2.0500000000000001E-2</v>
      </c>
      <c r="AD60" s="28">
        <v>6.9999999999999999E-4</v>
      </c>
      <c r="AE60" s="28">
        <v>0.21679999999999999</v>
      </c>
      <c r="AF60" s="28">
        <v>206.37</v>
      </c>
      <c r="AG60" s="29">
        <v>7380.67</v>
      </c>
      <c r="AH60" s="28">
        <v>885.27</v>
      </c>
      <c r="AI60" s="29">
        <v>234314.33</v>
      </c>
      <c r="AJ60" s="28" t="s">
        <v>16</v>
      </c>
      <c r="AK60" s="29">
        <v>43896</v>
      </c>
      <c r="AL60" s="29">
        <v>75434.02</v>
      </c>
      <c r="AM60" s="28">
        <v>65.17</v>
      </c>
      <c r="AN60" s="28">
        <v>35.19</v>
      </c>
      <c r="AO60" s="28">
        <v>37.19</v>
      </c>
      <c r="AP60" s="28">
        <v>4.8099999999999996</v>
      </c>
      <c r="AQ60" s="29">
        <v>1001.15</v>
      </c>
      <c r="AR60" s="28">
        <v>0.68089999999999995</v>
      </c>
      <c r="AS60" s="29">
        <v>1047.6099999999999</v>
      </c>
      <c r="AT60" s="29">
        <v>1896.14</v>
      </c>
      <c r="AU60" s="29">
        <v>5872.19</v>
      </c>
      <c r="AV60" s="29">
        <v>1112.24</v>
      </c>
      <c r="AW60" s="28">
        <v>302.41000000000003</v>
      </c>
      <c r="AX60" s="29">
        <v>10230.59</v>
      </c>
      <c r="AY60" s="29">
        <v>2798.96</v>
      </c>
      <c r="AZ60" s="28">
        <v>0.28029999999999999</v>
      </c>
      <c r="BA60" s="29">
        <v>6729.78</v>
      </c>
      <c r="BB60" s="28">
        <v>0.67400000000000004</v>
      </c>
      <c r="BC60" s="28">
        <v>456.36</v>
      </c>
      <c r="BD60" s="28">
        <v>4.5699999999999998E-2</v>
      </c>
      <c r="BE60" s="29">
        <v>9985.09</v>
      </c>
      <c r="BF60" s="29">
        <v>1319.52</v>
      </c>
      <c r="BG60" s="28">
        <v>0.16089999999999999</v>
      </c>
      <c r="BH60" s="28">
        <v>0.621</v>
      </c>
      <c r="BI60" s="28">
        <v>0.22900000000000001</v>
      </c>
      <c r="BJ60" s="28">
        <v>9.9699999999999997E-2</v>
      </c>
      <c r="BK60" s="28">
        <v>2.8500000000000001E-2</v>
      </c>
      <c r="BL60" s="28">
        <v>2.1899999999999999E-2</v>
      </c>
    </row>
    <row r="61" spans="1:64" x14ac:dyDescent="0.25">
      <c r="A61" s="28" t="s">
        <v>325</v>
      </c>
      <c r="B61" s="28">
        <v>45237</v>
      </c>
      <c r="C61" s="28">
        <v>59.43</v>
      </c>
      <c r="D61" s="28">
        <v>18.399999999999999</v>
      </c>
      <c r="E61" s="29">
        <v>1093.3399999999999</v>
      </c>
      <c r="F61" s="29">
        <v>1032.6199999999999</v>
      </c>
      <c r="G61" s="28">
        <v>3.5000000000000001E-3</v>
      </c>
      <c r="H61" s="28">
        <v>4.0000000000000002E-4</v>
      </c>
      <c r="I61" s="28">
        <v>2.3E-2</v>
      </c>
      <c r="J61" s="28">
        <v>1E-3</v>
      </c>
      <c r="K61" s="28">
        <v>1.14E-2</v>
      </c>
      <c r="L61" s="28">
        <v>0.92549999999999999</v>
      </c>
      <c r="M61" s="28">
        <v>3.5200000000000002E-2</v>
      </c>
      <c r="N61" s="28">
        <v>0.53</v>
      </c>
      <c r="O61" s="28">
        <v>1.1000000000000001E-3</v>
      </c>
      <c r="P61" s="28">
        <v>0.16470000000000001</v>
      </c>
      <c r="Q61" s="28">
        <v>50.44</v>
      </c>
      <c r="R61" s="29">
        <v>47652.09</v>
      </c>
      <c r="S61" s="28">
        <v>0.23930000000000001</v>
      </c>
      <c r="T61" s="28">
        <v>0.18149999999999999</v>
      </c>
      <c r="U61" s="28">
        <v>0.57930000000000004</v>
      </c>
      <c r="V61" s="28">
        <v>16.55</v>
      </c>
      <c r="W61" s="28">
        <v>9.06</v>
      </c>
      <c r="X61" s="29">
        <v>59871.58</v>
      </c>
      <c r="Y61" s="28">
        <v>116.49</v>
      </c>
      <c r="Z61" s="29">
        <v>109145.81</v>
      </c>
      <c r="AA61" s="28">
        <v>0.76219999999999999</v>
      </c>
      <c r="AB61" s="28">
        <v>0.1767</v>
      </c>
      <c r="AC61" s="28">
        <v>5.9900000000000002E-2</v>
      </c>
      <c r="AD61" s="28">
        <v>1.2999999999999999E-3</v>
      </c>
      <c r="AE61" s="28">
        <v>0.2387</v>
      </c>
      <c r="AF61" s="28">
        <v>109.15</v>
      </c>
      <c r="AG61" s="29">
        <v>2925.62</v>
      </c>
      <c r="AH61" s="28">
        <v>388.43</v>
      </c>
      <c r="AI61" s="29">
        <v>110443.57</v>
      </c>
      <c r="AJ61" s="28" t="s">
        <v>16</v>
      </c>
      <c r="AK61" s="29">
        <v>25973</v>
      </c>
      <c r="AL61" s="29">
        <v>38623.160000000003</v>
      </c>
      <c r="AM61" s="28">
        <v>42.48</v>
      </c>
      <c r="AN61" s="28">
        <v>25.88</v>
      </c>
      <c r="AO61" s="28">
        <v>30.01</v>
      </c>
      <c r="AP61" s="28">
        <v>3.96</v>
      </c>
      <c r="AQ61" s="28">
        <v>924.49</v>
      </c>
      <c r="AR61" s="28">
        <v>0.96779999999999999</v>
      </c>
      <c r="AS61" s="29">
        <v>1242.75</v>
      </c>
      <c r="AT61" s="29">
        <v>1901.5</v>
      </c>
      <c r="AU61" s="29">
        <v>5403.65</v>
      </c>
      <c r="AV61" s="28">
        <v>891.66</v>
      </c>
      <c r="AW61" s="28">
        <v>185.45</v>
      </c>
      <c r="AX61" s="29">
        <v>9625.01</v>
      </c>
      <c r="AY61" s="29">
        <v>5518.55</v>
      </c>
      <c r="AZ61" s="28">
        <v>0.54520000000000002</v>
      </c>
      <c r="BA61" s="29">
        <v>3329.61</v>
      </c>
      <c r="BB61" s="28">
        <v>0.32900000000000001</v>
      </c>
      <c r="BC61" s="29">
        <v>1273.5</v>
      </c>
      <c r="BD61" s="28">
        <v>0.1258</v>
      </c>
      <c r="BE61" s="29">
        <v>10121.66</v>
      </c>
      <c r="BF61" s="29">
        <v>4278.16</v>
      </c>
      <c r="BG61" s="28">
        <v>1.5501</v>
      </c>
      <c r="BH61" s="28">
        <v>0.50119999999999998</v>
      </c>
      <c r="BI61" s="28">
        <v>0.23769999999999999</v>
      </c>
      <c r="BJ61" s="28">
        <v>0.19359999999999999</v>
      </c>
      <c r="BK61" s="28">
        <v>4.1399999999999999E-2</v>
      </c>
      <c r="BL61" s="28">
        <v>2.6100000000000002E-2</v>
      </c>
    </row>
    <row r="62" spans="1:64" x14ac:dyDescent="0.25">
      <c r="A62" s="28" t="s">
        <v>326</v>
      </c>
      <c r="B62" s="28">
        <v>47613</v>
      </c>
      <c r="C62" s="28">
        <v>88.62</v>
      </c>
      <c r="D62" s="28">
        <v>9.83</v>
      </c>
      <c r="E62" s="28">
        <v>870.93</v>
      </c>
      <c r="F62" s="28">
        <v>852.52</v>
      </c>
      <c r="G62" s="28">
        <v>1.6000000000000001E-3</v>
      </c>
      <c r="H62" s="28">
        <v>0</v>
      </c>
      <c r="I62" s="28">
        <v>4.3E-3</v>
      </c>
      <c r="J62" s="28">
        <v>1.1000000000000001E-3</v>
      </c>
      <c r="K62" s="28">
        <v>8.2000000000000007E-3</v>
      </c>
      <c r="L62" s="28">
        <v>0.97250000000000003</v>
      </c>
      <c r="M62" s="28">
        <v>1.23E-2</v>
      </c>
      <c r="N62" s="28">
        <v>0.52649999999999997</v>
      </c>
      <c r="O62" s="28">
        <v>1.8E-3</v>
      </c>
      <c r="P62" s="28">
        <v>0.1525</v>
      </c>
      <c r="Q62" s="28">
        <v>42.32</v>
      </c>
      <c r="R62" s="29">
        <v>46762.5</v>
      </c>
      <c r="S62" s="28">
        <v>0.22700000000000001</v>
      </c>
      <c r="T62" s="28">
        <v>0.15709999999999999</v>
      </c>
      <c r="U62" s="28">
        <v>0.6159</v>
      </c>
      <c r="V62" s="28">
        <v>16.809999999999999</v>
      </c>
      <c r="W62" s="28">
        <v>7.38</v>
      </c>
      <c r="X62" s="29">
        <v>59926.45</v>
      </c>
      <c r="Y62" s="28">
        <v>113.55</v>
      </c>
      <c r="Z62" s="29">
        <v>79147.77</v>
      </c>
      <c r="AA62" s="28">
        <v>0.873</v>
      </c>
      <c r="AB62" s="28">
        <v>5.4899999999999997E-2</v>
      </c>
      <c r="AC62" s="28">
        <v>7.0400000000000004E-2</v>
      </c>
      <c r="AD62" s="28">
        <v>1.8E-3</v>
      </c>
      <c r="AE62" s="28">
        <v>0.12809999999999999</v>
      </c>
      <c r="AF62" s="28">
        <v>79.150000000000006</v>
      </c>
      <c r="AG62" s="29">
        <v>1887.67</v>
      </c>
      <c r="AH62" s="28">
        <v>280.94</v>
      </c>
      <c r="AI62" s="29">
        <v>71048.600000000006</v>
      </c>
      <c r="AJ62" s="28" t="s">
        <v>16</v>
      </c>
      <c r="AK62" s="29">
        <v>27686</v>
      </c>
      <c r="AL62" s="29">
        <v>38022</v>
      </c>
      <c r="AM62" s="28">
        <v>32.74</v>
      </c>
      <c r="AN62" s="28">
        <v>23.04</v>
      </c>
      <c r="AO62" s="28">
        <v>24.49</v>
      </c>
      <c r="AP62" s="28">
        <v>3.96</v>
      </c>
      <c r="AQ62" s="28">
        <v>995.4</v>
      </c>
      <c r="AR62" s="28">
        <v>0.96760000000000002</v>
      </c>
      <c r="AS62" s="29">
        <v>1254.01</v>
      </c>
      <c r="AT62" s="29">
        <v>2126.09</v>
      </c>
      <c r="AU62" s="29">
        <v>5350.44</v>
      </c>
      <c r="AV62" s="28">
        <v>816.04</v>
      </c>
      <c r="AW62" s="28">
        <v>280.08999999999997</v>
      </c>
      <c r="AX62" s="29">
        <v>9826.66</v>
      </c>
      <c r="AY62" s="29">
        <v>6242.91</v>
      </c>
      <c r="AZ62" s="28">
        <v>0.62350000000000005</v>
      </c>
      <c r="BA62" s="29">
        <v>2466.2199999999998</v>
      </c>
      <c r="BB62" s="28">
        <v>0.24629999999999999</v>
      </c>
      <c r="BC62" s="29">
        <v>1303.3599999999999</v>
      </c>
      <c r="BD62" s="28">
        <v>0.13020000000000001</v>
      </c>
      <c r="BE62" s="29">
        <v>10012.49</v>
      </c>
      <c r="BF62" s="29">
        <v>6006.37</v>
      </c>
      <c r="BG62" s="28">
        <v>2.9169</v>
      </c>
      <c r="BH62" s="28">
        <v>0.52370000000000005</v>
      </c>
      <c r="BI62" s="28">
        <v>0.22370000000000001</v>
      </c>
      <c r="BJ62" s="28">
        <v>0.19389999999999999</v>
      </c>
      <c r="BK62" s="28">
        <v>3.6299999999999999E-2</v>
      </c>
      <c r="BL62" s="28">
        <v>2.24E-2</v>
      </c>
    </row>
    <row r="63" spans="1:64" x14ac:dyDescent="0.25">
      <c r="A63" s="28" t="s">
        <v>327</v>
      </c>
      <c r="B63" s="28">
        <v>50112</v>
      </c>
      <c r="C63" s="28">
        <v>77.900000000000006</v>
      </c>
      <c r="D63" s="28">
        <v>11.07</v>
      </c>
      <c r="E63" s="28">
        <v>862.53</v>
      </c>
      <c r="F63" s="28">
        <v>855.86</v>
      </c>
      <c r="G63" s="28">
        <v>2.5000000000000001E-3</v>
      </c>
      <c r="H63" s="28">
        <v>1E-4</v>
      </c>
      <c r="I63" s="28">
        <v>3.5999999999999999E-3</v>
      </c>
      <c r="J63" s="28">
        <v>1.1000000000000001E-3</v>
      </c>
      <c r="K63" s="28">
        <v>1.0800000000000001E-2</v>
      </c>
      <c r="L63" s="28">
        <v>0.96630000000000005</v>
      </c>
      <c r="M63" s="28">
        <v>1.5699999999999999E-2</v>
      </c>
      <c r="N63" s="28">
        <v>0.44490000000000002</v>
      </c>
      <c r="O63" s="28">
        <v>1.8E-3</v>
      </c>
      <c r="P63" s="28">
        <v>0.14230000000000001</v>
      </c>
      <c r="Q63" s="28">
        <v>42.17</v>
      </c>
      <c r="R63" s="29">
        <v>47399.58</v>
      </c>
      <c r="S63" s="28">
        <v>0.2228</v>
      </c>
      <c r="T63" s="28">
        <v>0.15970000000000001</v>
      </c>
      <c r="U63" s="28">
        <v>0.61750000000000005</v>
      </c>
      <c r="V63" s="28">
        <v>17.05</v>
      </c>
      <c r="W63" s="28">
        <v>7.74</v>
      </c>
      <c r="X63" s="29">
        <v>56274.58</v>
      </c>
      <c r="Y63" s="28">
        <v>107.47</v>
      </c>
      <c r="Z63" s="29">
        <v>89735.41</v>
      </c>
      <c r="AA63" s="28">
        <v>0.91239999999999999</v>
      </c>
      <c r="AB63" s="28">
        <v>4.8800000000000003E-2</v>
      </c>
      <c r="AC63" s="28">
        <v>3.7400000000000003E-2</v>
      </c>
      <c r="AD63" s="28">
        <v>1.4E-3</v>
      </c>
      <c r="AE63" s="28">
        <v>8.8499999999999995E-2</v>
      </c>
      <c r="AF63" s="28">
        <v>89.74</v>
      </c>
      <c r="AG63" s="29">
        <v>2192.75</v>
      </c>
      <c r="AH63" s="28">
        <v>341.08</v>
      </c>
      <c r="AI63" s="29">
        <v>83071</v>
      </c>
      <c r="AJ63" s="28" t="s">
        <v>16</v>
      </c>
      <c r="AK63" s="29">
        <v>29885</v>
      </c>
      <c r="AL63" s="29">
        <v>39290.57</v>
      </c>
      <c r="AM63" s="28">
        <v>36.590000000000003</v>
      </c>
      <c r="AN63" s="28">
        <v>23.74</v>
      </c>
      <c r="AO63" s="28">
        <v>25.12</v>
      </c>
      <c r="AP63" s="28">
        <v>4.6500000000000004</v>
      </c>
      <c r="AQ63" s="29">
        <v>1068.79</v>
      </c>
      <c r="AR63" s="28">
        <v>1.1571</v>
      </c>
      <c r="AS63" s="29">
        <v>1186.01</v>
      </c>
      <c r="AT63" s="29">
        <v>1984.68</v>
      </c>
      <c r="AU63" s="29">
        <v>5226.75</v>
      </c>
      <c r="AV63" s="28">
        <v>806.92</v>
      </c>
      <c r="AW63" s="28">
        <v>249.04</v>
      </c>
      <c r="AX63" s="29">
        <v>9453.41</v>
      </c>
      <c r="AY63" s="29">
        <v>5610.82</v>
      </c>
      <c r="AZ63" s="28">
        <v>0.58520000000000005</v>
      </c>
      <c r="BA63" s="29">
        <v>3046.54</v>
      </c>
      <c r="BB63" s="28">
        <v>0.31780000000000003</v>
      </c>
      <c r="BC63" s="28">
        <v>930.38</v>
      </c>
      <c r="BD63" s="28">
        <v>9.7000000000000003E-2</v>
      </c>
      <c r="BE63" s="29">
        <v>9587.74</v>
      </c>
      <c r="BF63" s="29">
        <v>5363.78</v>
      </c>
      <c r="BG63" s="28">
        <v>2.3567999999999998</v>
      </c>
      <c r="BH63" s="28">
        <v>0.5413</v>
      </c>
      <c r="BI63" s="28">
        <v>0.21629999999999999</v>
      </c>
      <c r="BJ63" s="28">
        <v>0.18049999999999999</v>
      </c>
      <c r="BK63" s="28">
        <v>3.5000000000000003E-2</v>
      </c>
      <c r="BL63" s="28">
        <v>2.7E-2</v>
      </c>
    </row>
    <row r="64" spans="1:64" x14ac:dyDescent="0.25">
      <c r="A64" s="28" t="s">
        <v>328</v>
      </c>
      <c r="B64" s="28">
        <v>50120</v>
      </c>
      <c r="C64" s="28">
        <v>92.76</v>
      </c>
      <c r="D64" s="28">
        <v>17.190000000000001</v>
      </c>
      <c r="E64" s="29">
        <v>1594.81</v>
      </c>
      <c r="F64" s="29">
        <v>1514.67</v>
      </c>
      <c r="G64" s="28">
        <v>3.3E-3</v>
      </c>
      <c r="H64" s="28">
        <v>2.9999999999999997E-4</v>
      </c>
      <c r="I64" s="28">
        <v>2.52E-2</v>
      </c>
      <c r="J64" s="28">
        <v>1.1999999999999999E-3</v>
      </c>
      <c r="K64" s="28">
        <v>2.75E-2</v>
      </c>
      <c r="L64" s="28">
        <v>0.90229999999999999</v>
      </c>
      <c r="M64" s="28">
        <v>4.02E-2</v>
      </c>
      <c r="N64" s="28">
        <v>0.54379999999999995</v>
      </c>
      <c r="O64" s="28">
        <v>2.3E-3</v>
      </c>
      <c r="P64" s="28">
        <v>0.157</v>
      </c>
      <c r="Q64" s="28">
        <v>71.88</v>
      </c>
      <c r="R64" s="29">
        <v>49567.1</v>
      </c>
      <c r="S64" s="28">
        <v>0.18340000000000001</v>
      </c>
      <c r="T64" s="28">
        <v>0.16439999999999999</v>
      </c>
      <c r="U64" s="28">
        <v>0.6522</v>
      </c>
      <c r="V64" s="28">
        <v>17.02</v>
      </c>
      <c r="W64" s="28">
        <v>10.54</v>
      </c>
      <c r="X64" s="29">
        <v>64629.33</v>
      </c>
      <c r="Y64" s="28">
        <v>146.13999999999999</v>
      </c>
      <c r="Z64" s="29">
        <v>96567.27</v>
      </c>
      <c r="AA64" s="28">
        <v>0.77300000000000002</v>
      </c>
      <c r="AB64" s="28">
        <v>0.16719999999999999</v>
      </c>
      <c r="AC64" s="28">
        <v>5.8000000000000003E-2</v>
      </c>
      <c r="AD64" s="28">
        <v>1.8E-3</v>
      </c>
      <c r="AE64" s="28">
        <v>0.22889999999999999</v>
      </c>
      <c r="AF64" s="28">
        <v>96.57</v>
      </c>
      <c r="AG64" s="29">
        <v>2509.92</v>
      </c>
      <c r="AH64" s="28">
        <v>354.5</v>
      </c>
      <c r="AI64" s="29">
        <v>96422.46</v>
      </c>
      <c r="AJ64" s="28" t="s">
        <v>16</v>
      </c>
      <c r="AK64" s="29">
        <v>25813</v>
      </c>
      <c r="AL64" s="29">
        <v>37186.75</v>
      </c>
      <c r="AM64" s="28">
        <v>41.38</v>
      </c>
      <c r="AN64" s="28">
        <v>24.85</v>
      </c>
      <c r="AO64" s="28">
        <v>29.51</v>
      </c>
      <c r="AP64" s="28">
        <v>4.2300000000000004</v>
      </c>
      <c r="AQ64" s="28">
        <v>856.21</v>
      </c>
      <c r="AR64" s="28">
        <v>0.98770000000000002</v>
      </c>
      <c r="AS64" s="29">
        <v>1164.4100000000001</v>
      </c>
      <c r="AT64" s="29">
        <v>1821.54</v>
      </c>
      <c r="AU64" s="29">
        <v>5296.64</v>
      </c>
      <c r="AV64" s="28">
        <v>883.73</v>
      </c>
      <c r="AW64" s="28">
        <v>231.37</v>
      </c>
      <c r="AX64" s="29">
        <v>9397.69</v>
      </c>
      <c r="AY64" s="29">
        <v>5618.58</v>
      </c>
      <c r="AZ64" s="28">
        <v>0.5786</v>
      </c>
      <c r="BA64" s="29">
        <v>2900.66</v>
      </c>
      <c r="BB64" s="28">
        <v>0.29870000000000002</v>
      </c>
      <c r="BC64" s="29">
        <v>1191.56</v>
      </c>
      <c r="BD64" s="28">
        <v>0.1227</v>
      </c>
      <c r="BE64" s="29">
        <v>9710.7999999999993</v>
      </c>
      <c r="BF64" s="29">
        <v>4712.8100000000004</v>
      </c>
      <c r="BG64" s="28">
        <v>1.9863999999999999</v>
      </c>
      <c r="BH64" s="28">
        <v>0.52590000000000003</v>
      </c>
      <c r="BI64" s="28">
        <v>0.23269999999999999</v>
      </c>
      <c r="BJ64" s="28">
        <v>0.17419999999999999</v>
      </c>
      <c r="BK64" s="28">
        <v>4.2099999999999999E-2</v>
      </c>
      <c r="BL64" s="28">
        <v>2.5100000000000001E-2</v>
      </c>
    </row>
    <row r="65" spans="1:64" x14ac:dyDescent="0.25">
      <c r="A65" s="28" t="s">
        <v>329</v>
      </c>
      <c r="B65" s="28">
        <v>43653</v>
      </c>
      <c r="C65" s="28">
        <v>39.520000000000003</v>
      </c>
      <c r="D65" s="28">
        <v>57.73</v>
      </c>
      <c r="E65" s="29">
        <v>2281.67</v>
      </c>
      <c r="F65" s="29">
        <v>2215.48</v>
      </c>
      <c r="G65" s="28">
        <v>1.3599999999999999E-2</v>
      </c>
      <c r="H65" s="28">
        <v>2.9999999999999997E-4</v>
      </c>
      <c r="I65" s="28">
        <v>0.1246</v>
      </c>
      <c r="J65" s="28">
        <v>1.8E-3</v>
      </c>
      <c r="K65" s="28">
        <v>3.7199999999999997E-2</v>
      </c>
      <c r="L65" s="28">
        <v>0.76500000000000001</v>
      </c>
      <c r="M65" s="28">
        <v>5.7500000000000002E-2</v>
      </c>
      <c r="N65" s="28">
        <v>0.46</v>
      </c>
      <c r="O65" s="28">
        <v>7.4000000000000003E-3</v>
      </c>
      <c r="P65" s="28">
        <v>0.13</v>
      </c>
      <c r="Q65" s="28">
        <v>108.13</v>
      </c>
      <c r="R65" s="29">
        <v>57039.74</v>
      </c>
      <c r="S65" s="28">
        <v>0.29649999999999999</v>
      </c>
      <c r="T65" s="28">
        <v>0.1938</v>
      </c>
      <c r="U65" s="28">
        <v>0.50970000000000004</v>
      </c>
      <c r="V65" s="28">
        <v>17.37</v>
      </c>
      <c r="W65" s="28">
        <v>14.92</v>
      </c>
      <c r="X65" s="29">
        <v>80574.81</v>
      </c>
      <c r="Y65" s="28">
        <v>148.55000000000001</v>
      </c>
      <c r="Z65" s="29">
        <v>173655.18</v>
      </c>
      <c r="AA65" s="28">
        <v>0.63419999999999999</v>
      </c>
      <c r="AB65" s="28">
        <v>0.32890000000000003</v>
      </c>
      <c r="AC65" s="28">
        <v>3.56E-2</v>
      </c>
      <c r="AD65" s="28">
        <v>1.1999999999999999E-3</v>
      </c>
      <c r="AE65" s="28">
        <v>0.36659999999999998</v>
      </c>
      <c r="AF65" s="28">
        <v>173.66</v>
      </c>
      <c r="AG65" s="29">
        <v>6008.18</v>
      </c>
      <c r="AH65" s="28">
        <v>587.6</v>
      </c>
      <c r="AI65" s="29">
        <v>187926.59</v>
      </c>
      <c r="AJ65" s="28" t="s">
        <v>16</v>
      </c>
      <c r="AK65" s="29">
        <v>29182</v>
      </c>
      <c r="AL65" s="29">
        <v>44615.89</v>
      </c>
      <c r="AM65" s="28">
        <v>55.85</v>
      </c>
      <c r="AN65" s="28">
        <v>32.42</v>
      </c>
      <c r="AO65" s="28">
        <v>36.630000000000003</v>
      </c>
      <c r="AP65" s="28">
        <v>4.58</v>
      </c>
      <c r="AQ65" s="29">
        <v>1015.53</v>
      </c>
      <c r="AR65" s="28">
        <v>1.0326</v>
      </c>
      <c r="AS65" s="29">
        <v>1286.54</v>
      </c>
      <c r="AT65" s="29">
        <v>2036.63</v>
      </c>
      <c r="AU65" s="29">
        <v>5915.11</v>
      </c>
      <c r="AV65" s="29">
        <v>1034.04</v>
      </c>
      <c r="AW65" s="28">
        <v>330.52</v>
      </c>
      <c r="AX65" s="29">
        <v>10602.83</v>
      </c>
      <c r="AY65" s="29">
        <v>3913.39</v>
      </c>
      <c r="AZ65" s="28">
        <v>0.36599999999999999</v>
      </c>
      <c r="BA65" s="29">
        <v>5954.27</v>
      </c>
      <c r="BB65" s="28">
        <v>0.55689999999999995</v>
      </c>
      <c r="BC65" s="28">
        <v>824.36</v>
      </c>
      <c r="BD65" s="28">
        <v>7.7100000000000002E-2</v>
      </c>
      <c r="BE65" s="29">
        <v>10692.01</v>
      </c>
      <c r="BF65" s="29">
        <v>2018.25</v>
      </c>
      <c r="BG65" s="28">
        <v>0.49070000000000003</v>
      </c>
      <c r="BH65" s="28">
        <v>0.57750000000000001</v>
      </c>
      <c r="BI65" s="28">
        <v>0.2172</v>
      </c>
      <c r="BJ65" s="28">
        <v>0.15060000000000001</v>
      </c>
      <c r="BK65" s="28">
        <v>3.2300000000000002E-2</v>
      </c>
      <c r="BL65" s="28">
        <v>2.24E-2</v>
      </c>
    </row>
    <row r="66" spans="1:64" x14ac:dyDescent="0.25">
      <c r="A66" s="28" t="s">
        <v>330</v>
      </c>
      <c r="B66" s="28">
        <v>48678</v>
      </c>
      <c r="C66" s="28">
        <v>83.62</v>
      </c>
      <c r="D66" s="28">
        <v>18.09</v>
      </c>
      <c r="E66" s="29">
        <v>1512.6</v>
      </c>
      <c r="F66" s="29">
        <v>1502.14</v>
      </c>
      <c r="G66" s="28">
        <v>3.3999999999999998E-3</v>
      </c>
      <c r="H66" s="28">
        <v>1E-4</v>
      </c>
      <c r="I66" s="28">
        <v>4.1000000000000003E-3</v>
      </c>
      <c r="J66" s="28">
        <v>1.1000000000000001E-3</v>
      </c>
      <c r="K66" s="28">
        <v>8.0999999999999996E-3</v>
      </c>
      <c r="L66" s="28">
        <v>0.96819999999999995</v>
      </c>
      <c r="M66" s="28">
        <v>1.4999999999999999E-2</v>
      </c>
      <c r="N66" s="28">
        <v>0.31780000000000003</v>
      </c>
      <c r="O66" s="28">
        <v>4.0000000000000002E-4</v>
      </c>
      <c r="P66" s="28">
        <v>0.12130000000000001</v>
      </c>
      <c r="Q66" s="28">
        <v>68.31</v>
      </c>
      <c r="R66" s="29">
        <v>53793.120000000003</v>
      </c>
      <c r="S66" s="28">
        <v>0.23280000000000001</v>
      </c>
      <c r="T66" s="28">
        <v>0.19400000000000001</v>
      </c>
      <c r="U66" s="28">
        <v>0.57320000000000004</v>
      </c>
      <c r="V66" s="28">
        <v>18.79</v>
      </c>
      <c r="W66" s="28">
        <v>10.91</v>
      </c>
      <c r="X66" s="29">
        <v>68120.990000000005</v>
      </c>
      <c r="Y66" s="28">
        <v>133.38999999999999</v>
      </c>
      <c r="Z66" s="29">
        <v>132346.98000000001</v>
      </c>
      <c r="AA66" s="28">
        <v>0.83709999999999996</v>
      </c>
      <c r="AB66" s="28">
        <v>0.1149</v>
      </c>
      <c r="AC66" s="28">
        <v>4.6699999999999998E-2</v>
      </c>
      <c r="AD66" s="28">
        <v>1.2999999999999999E-3</v>
      </c>
      <c r="AE66" s="28">
        <v>0.16339999999999999</v>
      </c>
      <c r="AF66" s="28">
        <v>132.35</v>
      </c>
      <c r="AG66" s="29">
        <v>3766.94</v>
      </c>
      <c r="AH66" s="28">
        <v>467.14</v>
      </c>
      <c r="AI66" s="29">
        <v>133322.99</v>
      </c>
      <c r="AJ66" s="28" t="s">
        <v>16</v>
      </c>
      <c r="AK66" s="29">
        <v>32467</v>
      </c>
      <c r="AL66" s="29">
        <v>46110.38</v>
      </c>
      <c r="AM66" s="28">
        <v>46.42</v>
      </c>
      <c r="AN66" s="28">
        <v>27.46</v>
      </c>
      <c r="AO66" s="28">
        <v>31.11</v>
      </c>
      <c r="AP66" s="28">
        <v>4.8499999999999996</v>
      </c>
      <c r="AQ66" s="29">
        <v>1027.07</v>
      </c>
      <c r="AR66" s="28">
        <v>1.0483</v>
      </c>
      <c r="AS66" s="29">
        <v>1226.47</v>
      </c>
      <c r="AT66" s="29">
        <v>1880.39</v>
      </c>
      <c r="AU66" s="29">
        <v>5051.55</v>
      </c>
      <c r="AV66" s="28">
        <v>931.58</v>
      </c>
      <c r="AW66" s="28">
        <v>214.65</v>
      </c>
      <c r="AX66" s="29">
        <v>9304.64</v>
      </c>
      <c r="AY66" s="29">
        <v>4324.17</v>
      </c>
      <c r="AZ66" s="28">
        <v>0.48</v>
      </c>
      <c r="BA66" s="29">
        <v>4043.73</v>
      </c>
      <c r="BB66" s="28">
        <v>0.44890000000000002</v>
      </c>
      <c r="BC66" s="28">
        <v>640.36</v>
      </c>
      <c r="BD66" s="28">
        <v>7.1099999999999997E-2</v>
      </c>
      <c r="BE66" s="29">
        <v>9008.26</v>
      </c>
      <c r="BF66" s="29">
        <v>3614.48</v>
      </c>
      <c r="BG66" s="28">
        <v>1.0387</v>
      </c>
      <c r="BH66" s="28">
        <v>0.57909999999999995</v>
      </c>
      <c r="BI66" s="28">
        <v>0.22059999999999999</v>
      </c>
      <c r="BJ66" s="28">
        <v>0.13850000000000001</v>
      </c>
      <c r="BK66" s="28">
        <v>3.6700000000000003E-2</v>
      </c>
      <c r="BL66" s="28">
        <v>2.5000000000000001E-2</v>
      </c>
    </row>
    <row r="67" spans="1:64" x14ac:dyDescent="0.25">
      <c r="A67" s="28" t="s">
        <v>331</v>
      </c>
      <c r="B67" s="28">
        <v>46177</v>
      </c>
      <c r="C67" s="28">
        <v>59.43</v>
      </c>
      <c r="D67" s="28">
        <v>16.079999999999998</v>
      </c>
      <c r="E67" s="28">
        <v>955.57</v>
      </c>
      <c r="F67" s="28">
        <v>939.19</v>
      </c>
      <c r="G67" s="28">
        <v>2.2000000000000001E-3</v>
      </c>
      <c r="H67" s="28">
        <v>2.0000000000000001E-4</v>
      </c>
      <c r="I67" s="28">
        <v>1.15E-2</v>
      </c>
      <c r="J67" s="28">
        <v>1.2999999999999999E-3</v>
      </c>
      <c r="K67" s="28">
        <v>1.2500000000000001E-2</v>
      </c>
      <c r="L67" s="28">
        <v>0.94940000000000002</v>
      </c>
      <c r="M67" s="28">
        <v>2.29E-2</v>
      </c>
      <c r="N67" s="28">
        <v>0.48549999999999999</v>
      </c>
      <c r="O67" s="28">
        <v>6.9999999999999999E-4</v>
      </c>
      <c r="P67" s="28">
        <v>0.14849999999999999</v>
      </c>
      <c r="Q67" s="28">
        <v>47.26</v>
      </c>
      <c r="R67" s="29">
        <v>47571.6</v>
      </c>
      <c r="S67" s="28">
        <v>0.20300000000000001</v>
      </c>
      <c r="T67" s="28">
        <v>0.18529999999999999</v>
      </c>
      <c r="U67" s="28">
        <v>0.61170000000000002</v>
      </c>
      <c r="V67" s="28">
        <v>16.350000000000001</v>
      </c>
      <c r="W67" s="28">
        <v>8.2200000000000006</v>
      </c>
      <c r="X67" s="29">
        <v>59626.43</v>
      </c>
      <c r="Y67" s="28">
        <v>112.69</v>
      </c>
      <c r="Z67" s="29">
        <v>109359.01</v>
      </c>
      <c r="AA67" s="28">
        <v>0.80220000000000002</v>
      </c>
      <c r="AB67" s="28">
        <v>0.1396</v>
      </c>
      <c r="AC67" s="28">
        <v>5.7000000000000002E-2</v>
      </c>
      <c r="AD67" s="28">
        <v>1.2999999999999999E-3</v>
      </c>
      <c r="AE67" s="28">
        <v>0.20300000000000001</v>
      </c>
      <c r="AF67" s="28">
        <v>109.36</v>
      </c>
      <c r="AG67" s="29">
        <v>2816.59</v>
      </c>
      <c r="AH67" s="28">
        <v>387.06</v>
      </c>
      <c r="AI67" s="29">
        <v>106507.39</v>
      </c>
      <c r="AJ67" s="28" t="s">
        <v>16</v>
      </c>
      <c r="AK67" s="29">
        <v>27916</v>
      </c>
      <c r="AL67" s="29">
        <v>39202.339999999997</v>
      </c>
      <c r="AM67" s="28">
        <v>39.5</v>
      </c>
      <c r="AN67" s="28">
        <v>24.39</v>
      </c>
      <c r="AO67" s="28">
        <v>27.93</v>
      </c>
      <c r="AP67" s="28">
        <v>4.33</v>
      </c>
      <c r="AQ67" s="29">
        <v>1137.18</v>
      </c>
      <c r="AR67" s="28">
        <v>1.0114000000000001</v>
      </c>
      <c r="AS67" s="29">
        <v>1210</v>
      </c>
      <c r="AT67" s="29">
        <v>1998.6</v>
      </c>
      <c r="AU67" s="29">
        <v>5114.75</v>
      </c>
      <c r="AV67" s="28">
        <v>878.16</v>
      </c>
      <c r="AW67" s="28">
        <v>211.54</v>
      </c>
      <c r="AX67" s="29">
        <v>9413.0499999999993</v>
      </c>
      <c r="AY67" s="29">
        <v>5184.01</v>
      </c>
      <c r="AZ67" s="28">
        <v>0.53600000000000003</v>
      </c>
      <c r="BA67" s="29">
        <v>3479.74</v>
      </c>
      <c r="BB67" s="28">
        <v>0.35980000000000001</v>
      </c>
      <c r="BC67" s="29">
        <v>1008.58</v>
      </c>
      <c r="BD67" s="28">
        <v>0.1043</v>
      </c>
      <c r="BE67" s="29">
        <v>9672.33</v>
      </c>
      <c r="BF67" s="29">
        <v>4428.42</v>
      </c>
      <c r="BG67" s="28">
        <v>1.6124000000000001</v>
      </c>
      <c r="BH67" s="28">
        <v>0.53359999999999996</v>
      </c>
      <c r="BI67" s="28">
        <v>0.21410000000000001</v>
      </c>
      <c r="BJ67" s="28">
        <v>0.20150000000000001</v>
      </c>
      <c r="BK67" s="28">
        <v>3.2399999999999998E-2</v>
      </c>
      <c r="BL67" s="28">
        <v>1.84E-2</v>
      </c>
    </row>
    <row r="68" spans="1:64" x14ac:dyDescent="0.25">
      <c r="A68" s="28" t="s">
        <v>332</v>
      </c>
      <c r="B68" s="28">
        <v>43661</v>
      </c>
      <c r="C68" s="28">
        <v>43.95</v>
      </c>
      <c r="D68" s="28">
        <v>124.8</v>
      </c>
      <c r="E68" s="29">
        <v>5485.11</v>
      </c>
      <c r="F68" s="29">
        <v>5261.62</v>
      </c>
      <c r="G68" s="28">
        <v>1.4E-2</v>
      </c>
      <c r="H68" s="28">
        <v>4.0000000000000002E-4</v>
      </c>
      <c r="I68" s="28">
        <v>2.06E-2</v>
      </c>
      <c r="J68" s="28">
        <v>1.4E-3</v>
      </c>
      <c r="K68" s="28">
        <v>2.3099999999999999E-2</v>
      </c>
      <c r="L68" s="28">
        <v>0.90869999999999995</v>
      </c>
      <c r="M68" s="28">
        <v>3.1800000000000002E-2</v>
      </c>
      <c r="N68" s="28">
        <v>0.2326</v>
      </c>
      <c r="O68" s="28">
        <v>7.7999999999999996E-3</v>
      </c>
      <c r="P68" s="28">
        <v>0.11940000000000001</v>
      </c>
      <c r="Q68" s="28">
        <v>219.9</v>
      </c>
      <c r="R68" s="29">
        <v>59835.59</v>
      </c>
      <c r="S68" s="28">
        <v>0.2505</v>
      </c>
      <c r="T68" s="28">
        <v>0.22689999999999999</v>
      </c>
      <c r="U68" s="28">
        <v>0.52259999999999995</v>
      </c>
      <c r="V68" s="28">
        <v>20.18</v>
      </c>
      <c r="W68" s="28">
        <v>26.62</v>
      </c>
      <c r="X68" s="29">
        <v>83976.79</v>
      </c>
      <c r="Y68" s="28">
        <v>202.43</v>
      </c>
      <c r="Z68" s="29">
        <v>150145.4</v>
      </c>
      <c r="AA68" s="28">
        <v>0.79430000000000001</v>
      </c>
      <c r="AB68" s="28">
        <v>0.18110000000000001</v>
      </c>
      <c r="AC68" s="28">
        <v>2.3699999999999999E-2</v>
      </c>
      <c r="AD68" s="28">
        <v>8.0000000000000004E-4</v>
      </c>
      <c r="AE68" s="28">
        <v>0.20580000000000001</v>
      </c>
      <c r="AF68" s="28">
        <v>150.15</v>
      </c>
      <c r="AG68" s="29">
        <v>5070.47</v>
      </c>
      <c r="AH68" s="28">
        <v>630.54</v>
      </c>
      <c r="AI68" s="29">
        <v>165498.35</v>
      </c>
      <c r="AJ68" s="28" t="s">
        <v>16</v>
      </c>
      <c r="AK68" s="29">
        <v>38012</v>
      </c>
      <c r="AL68" s="29">
        <v>54629.43</v>
      </c>
      <c r="AM68" s="28">
        <v>58</v>
      </c>
      <c r="AN68" s="28">
        <v>32.86</v>
      </c>
      <c r="AO68" s="28">
        <v>35.19</v>
      </c>
      <c r="AP68" s="28">
        <v>4.42</v>
      </c>
      <c r="AQ68" s="29">
        <v>1032.9000000000001</v>
      </c>
      <c r="AR68" s="28">
        <v>0.7833</v>
      </c>
      <c r="AS68" s="29">
        <v>1004.76</v>
      </c>
      <c r="AT68" s="29">
        <v>1780.67</v>
      </c>
      <c r="AU68" s="29">
        <v>5403.4</v>
      </c>
      <c r="AV68" s="28">
        <v>979.28</v>
      </c>
      <c r="AW68" s="28">
        <v>305.29000000000002</v>
      </c>
      <c r="AX68" s="29">
        <v>9473.4</v>
      </c>
      <c r="AY68" s="29">
        <v>3537.52</v>
      </c>
      <c r="AZ68" s="28">
        <v>0.3987</v>
      </c>
      <c r="BA68" s="29">
        <v>4782.17</v>
      </c>
      <c r="BB68" s="28">
        <v>0.53890000000000005</v>
      </c>
      <c r="BC68" s="28">
        <v>554.03</v>
      </c>
      <c r="BD68" s="28">
        <v>6.2399999999999997E-2</v>
      </c>
      <c r="BE68" s="29">
        <v>8873.73</v>
      </c>
      <c r="BF68" s="29">
        <v>2548.3200000000002</v>
      </c>
      <c r="BG68" s="28">
        <v>0.50409999999999999</v>
      </c>
      <c r="BH68" s="28">
        <v>0.59970000000000001</v>
      </c>
      <c r="BI68" s="28">
        <v>0.2273</v>
      </c>
      <c r="BJ68" s="28">
        <v>0.12720000000000001</v>
      </c>
      <c r="BK68" s="28">
        <v>3.0700000000000002E-2</v>
      </c>
      <c r="BL68" s="28">
        <v>1.5100000000000001E-2</v>
      </c>
    </row>
    <row r="69" spans="1:64" x14ac:dyDescent="0.25">
      <c r="A69" s="28" t="s">
        <v>333</v>
      </c>
      <c r="B69" s="28">
        <v>43679</v>
      </c>
      <c r="C69" s="28">
        <v>71.33</v>
      </c>
      <c r="D69" s="28">
        <v>29.29</v>
      </c>
      <c r="E69" s="29">
        <v>2089.37</v>
      </c>
      <c r="F69" s="29">
        <v>2053.29</v>
      </c>
      <c r="G69" s="28">
        <v>8.5000000000000006E-3</v>
      </c>
      <c r="H69" s="28">
        <v>2.9999999999999997E-4</v>
      </c>
      <c r="I69" s="28">
        <v>1.89E-2</v>
      </c>
      <c r="J69" s="28">
        <v>1.4E-3</v>
      </c>
      <c r="K69" s="28">
        <v>2.4500000000000001E-2</v>
      </c>
      <c r="L69" s="28">
        <v>0.91749999999999998</v>
      </c>
      <c r="M69" s="28">
        <v>2.8899999999999999E-2</v>
      </c>
      <c r="N69" s="28">
        <v>0.38629999999999998</v>
      </c>
      <c r="O69" s="28">
        <v>6.0000000000000001E-3</v>
      </c>
      <c r="P69" s="28">
        <v>0.1368</v>
      </c>
      <c r="Q69" s="28">
        <v>90.34</v>
      </c>
      <c r="R69" s="29">
        <v>52869.24</v>
      </c>
      <c r="S69" s="28">
        <v>0.22739999999999999</v>
      </c>
      <c r="T69" s="28">
        <v>0.19209999999999999</v>
      </c>
      <c r="U69" s="28">
        <v>0.58120000000000005</v>
      </c>
      <c r="V69" s="28">
        <v>19.02</v>
      </c>
      <c r="W69" s="28">
        <v>14.18</v>
      </c>
      <c r="X69" s="29">
        <v>69377.960000000006</v>
      </c>
      <c r="Y69" s="28">
        <v>143.09</v>
      </c>
      <c r="Z69" s="29">
        <v>140062.57999999999</v>
      </c>
      <c r="AA69" s="28">
        <v>0.73360000000000003</v>
      </c>
      <c r="AB69" s="28">
        <v>0.22520000000000001</v>
      </c>
      <c r="AC69" s="28">
        <v>4.02E-2</v>
      </c>
      <c r="AD69" s="28">
        <v>1.1000000000000001E-3</v>
      </c>
      <c r="AE69" s="28">
        <v>0.26750000000000002</v>
      </c>
      <c r="AF69" s="28">
        <v>140.06</v>
      </c>
      <c r="AG69" s="29">
        <v>4088.99</v>
      </c>
      <c r="AH69" s="28">
        <v>464.24</v>
      </c>
      <c r="AI69" s="29">
        <v>151569.60000000001</v>
      </c>
      <c r="AJ69" s="28" t="s">
        <v>16</v>
      </c>
      <c r="AK69" s="29">
        <v>30944</v>
      </c>
      <c r="AL69" s="29">
        <v>44994.7</v>
      </c>
      <c r="AM69" s="28">
        <v>47.07</v>
      </c>
      <c r="AN69" s="28">
        <v>26.96</v>
      </c>
      <c r="AO69" s="28">
        <v>31.61</v>
      </c>
      <c r="AP69" s="28">
        <v>4.42</v>
      </c>
      <c r="AQ69" s="29">
        <v>1063.1300000000001</v>
      </c>
      <c r="AR69" s="28">
        <v>0.98880000000000001</v>
      </c>
      <c r="AS69" s="29">
        <v>1133.44</v>
      </c>
      <c r="AT69" s="29">
        <v>1656.2</v>
      </c>
      <c r="AU69" s="29">
        <v>5112.22</v>
      </c>
      <c r="AV69" s="28">
        <v>879.59</v>
      </c>
      <c r="AW69" s="28">
        <v>218.26</v>
      </c>
      <c r="AX69" s="29">
        <v>8999.7000000000007</v>
      </c>
      <c r="AY69" s="29">
        <v>3933.92</v>
      </c>
      <c r="AZ69" s="28">
        <v>0.43259999999999998</v>
      </c>
      <c r="BA69" s="29">
        <v>4428.45</v>
      </c>
      <c r="BB69" s="28">
        <v>0.4869</v>
      </c>
      <c r="BC69" s="28">
        <v>732.21</v>
      </c>
      <c r="BD69" s="28">
        <v>8.0500000000000002E-2</v>
      </c>
      <c r="BE69" s="29">
        <v>9094.58</v>
      </c>
      <c r="BF69" s="29">
        <v>2837.94</v>
      </c>
      <c r="BG69" s="28">
        <v>0.78500000000000003</v>
      </c>
      <c r="BH69" s="28">
        <v>0.57220000000000004</v>
      </c>
      <c r="BI69" s="28">
        <v>0.21329999999999999</v>
      </c>
      <c r="BJ69" s="28">
        <v>0.15970000000000001</v>
      </c>
      <c r="BK69" s="28">
        <v>3.4200000000000001E-2</v>
      </c>
      <c r="BL69" s="28">
        <v>2.0500000000000001E-2</v>
      </c>
    </row>
    <row r="70" spans="1:64" x14ac:dyDescent="0.25">
      <c r="A70" s="28" t="s">
        <v>334</v>
      </c>
      <c r="B70" s="28">
        <v>46508</v>
      </c>
      <c r="C70" s="28">
        <v>94.43</v>
      </c>
      <c r="D70" s="28">
        <v>8.91</v>
      </c>
      <c r="E70" s="28">
        <v>841.82</v>
      </c>
      <c r="F70" s="28">
        <v>828.71</v>
      </c>
      <c r="G70" s="28">
        <v>3.8E-3</v>
      </c>
      <c r="H70" s="28">
        <v>4.0000000000000002E-4</v>
      </c>
      <c r="I70" s="28">
        <v>4.7999999999999996E-3</v>
      </c>
      <c r="J70" s="28">
        <v>2.2000000000000001E-3</v>
      </c>
      <c r="K70" s="28">
        <v>1.9199999999999998E-2</v>
      </c>
      <c r="L70" s="28">
        <v>0.94779999999999998</v>
      </c>
      <c r="M70" s="28">
        <v>2.18E-2</v>
      </c>
      <c r="N70" s="28">
        <v>0.3916</v>
      </c>
      <c r="O70" s="28">
        <v>2.0999999999999999E-3</v>
      </c>
      <c r="P70" s="28">
        <v>0.13780000000000001</v>
      </c>
      <c r="Q70" s="28">
        <v>43.57</v>
      </c>
      <c r="R70" s="29">
        <v>47648.98</v>
      </c>
      <c r="S70" s="28">
        <v>0.22439999999999999</v>
      </c>
      <c r="T70" s="28">
        <v>0.1741</v>
      </c>
      <c r="U70" s="28">
        <v>0.60160000000000002</v>
      </c>
      <c r="V70" s="28">
        <v>16.02</v>
      </c>
      <c r="W70" s="28">
        <v>7.35</v>
      </c>
      <c r="X70" s="29">
        <v>57368.08</v>
      </c>
      <c r="Y70" s="28">
        <v>109.99</v>
      </c>
      <c r="Z70" s="29">
        <v>118783.69</v>
      </c>
      <c r="AA70" s="28">
        <v>0.83989999999999998</v>
      </c>
      <c r="AB70" s="28">
        <v>9.9699999999999997E-2</v>
      </c>
      <c r="AC70" s="28">
        <v>5.8999999999999997E-2</v>
      </c>
      <c r="AD70" s="28">
        <v>1.4E-3</v>
      </c>
      <c r="AE70" s="28">
        <v>0.1623</v>
      </c>
      <c r="AF70" s="28">
        <v>118.78</v>
      </c>
      <c r="AG70" s="29">
        <v>3035.48</v>
      </c>
      <c r="AH70" s="28">
        <v>416.97</v>
      </c>
      <c r="AI70" s="29">
        <v>116753.59</v>
      </c>
      <c r="AJ70" s="28" t="s">
        <v>16</v>
      </c>
      <c r="AK70" s="29">
        <v>30353</v>
      </c>
      <c r="AL70" s="29">
        <v>41656.550000000003</v>
      </c>
      <c r="AM70" s="28">
        <v>42.39</v>
      </c>
      <c r="AN70" s="28">
        <v>24.12</v>
      </c>
      <c r="AO70" s="28">
        <v>27.26</v>
      </c>
      <c r="AP70" s="28">
        <v>4.45</v>
      </c>
      <c r="AQ70" s="29">
        <v>1100</v>
      </c>
      <c r="AR70" s="28">
        <v>1.212</v>
      </c>
      <c r="AS70" s="29">
        <v>1186.48</v>
      </c>
      <c r="AT70" s="29">
        <v>1856.61</v>
      </c>
      <c r="AU70" s="29">
        <v>5140.9799999999996</v>
      </c>
      <c r="AV70" s="29">
        <v>1008.28</v>
      </c>
      <c r="AW70" s="28">
        <v>163.84</v>
      </c>
      <c r="AX70" s="29">
        <v>9356.18</v>
      </c>
      <c r="AY70" s="29">
        <v>4752.7700000000004</v>
      </c>
      <c r="AZ70" s="28">
        <v>0.4899</v>
      </c>
      <c r="BA70" s="29">
        <v>4166.22</v>
      </c>
      <c r="BB70" s="28">
        <v>0.4294</v>
      </c>
      <c r="BC70" s="28">
        <v>782.43</v>
      </c>
      <c r="BD70" s="28">
        <v>8.0699999999999994E-2</v>
      </c>
      <c r="BE70" s="29">
        <v>9701.43</v>
      </c>
      <c r="BF70" s="29">
        <v>4040.37</v>
      </c>
      <c r="BG70" s="28">
        <v>1.385</v>
      </c>
      <c r="BH70" s="28">
        <v>0.53129999999999999</v>
      </c>
      <c r="BI70" s="28">
        <v>0.20649999999999999</v>
      </c>
      <c r="BJ70" s="28">
        <v>0.1993</v>
      </c>
      <c r="BK70" s="28">
        <v>3.6299999999999999E-2</v>
      </c>
      <c r="BL70" s="28">
        <v>2.6700000000000002E-2</v>
      </c>
    </row>
    <row r="71" spans="1:64" x14ac:dyDescent="0.25">
      <c r="A71" s="28" t="s">
        <v>335</v>
      </c>
      <c r="B71" s="28">
        <v>45856</v>
      </c>
      <c r="C71" s="28">
        <v>80.430000000000007</v>
      </c>
      <c r="D71" s="28">
        <v>28</v>
      </c>
      <c r="E71" s="29">
        <v>2252.25</v>
      </c>
      <c r="F71" s="29">
        <v>2187.48</v>
      </c>
      <c r="G71" s="28">
        <v>6.7999999999999996E-3</v>
      </c>
      <c r="H71" s="28">
        <v>4.0000000000000002E-4</v>
      </c>
      <c r="I71" s="28">
        <v>2.4299999999999999E-2</v>
      </c>
      <c r="J71" s="28">
        <v>8.9999999999999998E-4</v>
      </c>
      <c r="K71" s="28">
        <v>2.47E-2</v>
      </c>
      <c r="L71" s="28">
        <v>0.90739999999999998</v>
      </c>
      <c r="M71" s="28">
        <v>3.5499999999999997E-2</v>
      </c>
      <c r="N71" s="28">
        <v>0.46189999999999998</v>
      </c>
      <c r="O71" s="28">
        <v>6.7000000000000002E-3</v>
      </c>
      <c r="P71" s="28">
        <v>0.14510000000000001</v>
      </c>
      <c r="Q71" s="28">
        <v>99.18</v>
      </c>
      <c r="R71" s="29">
        <v>52669.88</v>
      </c>
      <c r="S71" s="28">
        <v>0.2341</v>
      </c>
      <c r="T71" s="28">
        <v>0.20519999999999999</v>
      </c>
      <c r="U71" s="28">
        <v>0.56059999999999999</v>
      </c>
      <c r="V71" s="28">
        <v>18.22</v>
      </c>
      <c r="W71" s="28">
        <v>14.08</v>
      </c>
      <c r="X71" s="29">
        <v>73274.460000000006</v>
      </c>
      <c r="Y71" s="28">
        <v>155.77000000000001</v>
      </c>
      <c r="Z71" s="29">
        <v>135914.48000000001</v>
      </c>
      <c r="AA71" s="28">
        <v>0.71120000000000005</v>
      </c>
      <c r="AB71" s="28">
        <v>0.22750000000000001</v>
      </c>
      <c r="AC71" s="28">
        <v>6.0100000000000001E-2</v>
      </c>
      <c r="AD71" s="28">
        <v>1.1999999999999999E-3</v>
      </c>
      <c r="AE71" s="28">
        <v>0.28999999999999998</v>
      </c>
      <c r="AF71" s="28">
        <v>135.91</v>
      </c>
      <c r="AG71" s="29">
        <v>3997.39</v>
      </c>
      <c r="AH71" s="28">
        <v>454.71</v>
      </c>
      <c r="AI71" s="29">
        <v>143343.51999999999</v>
      </c>
      <c r="AJ71" s="28" t="s">
        <v>16</v>
      </c>
      <c r="AK71" s="29">
        <v>28025</v>
      </c>
      <c r="AL71" s="29">
        <v>43077.48</v>
      </c>
      <c r="AM71" s="28">
        <v>46.72</v>
      </c>
      <c r="AN71" s="28">
        <v>27.49</v>
      </c>
      <c r="AO71" s="28">
        <v>32.729999999999997</v>
      </c>
      <c r="AP71" s="28">
        <v>4.03</v>
      </c>
      <c r="AQ71" s="28">
        <v>696.29</v>
      </c>
      <c r="AR71" s="28">
        <v>0.9768</v>
      </c>
      <c r="AS71" s="29">
        <v>1119.77</v>
      </c>
      <c r="AT71" s="29">
        <v>1714.98</v>
      </c>
      <c r="AU71" s="29">
        <v>5274.57</v>
      </c>
      <c r="AV71" s="28">
        <v>945.24</v>
      </c>
      <c r="AW71" s="28">
        <v>265.20999999999998</v>
      </c>
      <c r="AX71" s="29">
        <v>9319.77</v>
      </c>
      <c r="AY71" s="29">
        <v>4344.6099999999997</v>
      </c>
      <c r="AZ71" s="28">
        <v>0.46200000000000002</v>
      </c>
      <c r="BA71" s="29">
        <v>4194.88</v>
      </c>
      <c r="BB71" s="28">
        <v>0.4461</v>
      </c>
      <c r="BC71" s="28">
        <v>863.79</v>
      </c>
      <c r="BD71" s="28">
        <v>9.1899999999999996E-2</v>
      </c>
      <c r="BE71" s="29">
        <v>9403.27</v>
      </c>
      <c r="BF71" s="29">
        <v>3124.12</v>
      </c>
      <c r="BG71" s="28">
        <v>0.91830000000000001</v>
      </c>
      <c r="BH71" s="28">
        <v>0.56459999999999999</v>
      </c>
      <c r="BI71" s="28">
        <v>0.2205</v>
      </c>
      <c r="BJ71" s="28">
        <v>0.16089999999999999</v>
      </c>
      <c r="BK71" s="28">
        <v>3.4099999999999998E-2</v>
      </c>
      <c r="BL71" s="28">
        <v>1.9900000000000001E-2</v>
      </c>
    </row>
    <row r="72" spans="1:64" x14ac:dyDescent="0.25">
      <c r="A72" s="28" t="s">
        <v>336</v>
      </c>
      <c r="B72" s="28">
        <v>47787</v>
      </c>
      <c r="C72" s="28">
        <v>112.67</v>
      </c>
      <c r="D72" s="28">
        <v>18.86</v>
      </c>
      <c r="E72" s="29">
        <v>2124.62</v>
      </c>
      <c r="F72" s="29">
        <v>2105.19</v>
      </c>
      <c r="G72" s="28">
        <v>4.1999999999999997E-3</v>
      </c>
      <c r="H72" s="28">
        <v>2.0000000000000001E-4</v>
      </c>
      <c r="I72" s="28">
        <v>7.6E-3</v>
      </c>
      <c r="J72" s="28">
        <v>1.4E-3</v>
      </c>
      <c r="K72" s="28">
        <v>1.0999999999999999E-2</v>
      </c>
      <c r="L72" s="28">
        <v>0.95450000000000002</v>
      </c>
      <c r="M72" s="28">
        <v>2.1100000000000001E-2</v>
      </c>
      <c r="N72" s="28">
        <v>0.39019999999999999</v>
      </c>
      <c r="O72" s="28">
        <v>1.5299999999999999E-2</v>
      </c>
      <c r="P72" s="28">
        <v>0.1386</v>
      </c>
      <c r="Q72" s="28">
        <v>97.28</v>
      </c>
      <c r="R72" s="29">
        <v>54623.56</v>
      </c>
      <c r="S72" s="28">
        <v>0.21679999999999999</v>
      </c>
      <c r="T72" s="28">
        <v>0.16900000000000001</v>
      </c>
      <c r="U72" s="28">
        <v>0.61409999999999998</v>
      </c>
      <c r="V72" s="28">
        <v>18.05</v>
      </c>
      <c r="W72" s="28">
        <v>12.72</v>
      </c>
      <c r="X72" s="29">
        <v>72559.16</v>
      </c>
      <c r="Y72" s="28">
        <v>160.81</v>
      </c>
      <c r="Z72" s="29">
        <v>165301.63</v>
      </c>
      <c r="AA72" s="28">
        <v>0.65759999999999996</v>
      </c>
      <c r="AB72" s="28">
        <v>0.21049999999999999</v>
      </c>
      <c r="AC72" s="28">
        <v>0.13100000000000001</v>
      </c>
      <c r="AD72" s="28">
        <v>8.9999999999999998E-4</v>
      </c>
      <c r="AE72" s="28">
        <v>0.34279999999999999</v>
      </c>
      <c r="AF72" s="28">
        <v>165.3</v>
      </c>
      <c r="AG72" s="29">
        <v>4612.83</v>
      </c>
      <c r="AH72" s="28">
        <v>428.08</v>
      </c>
      <c r="AI72" s="29">
        <v>168592.53</v>
      </c>
      <c r="AJ72" s="28" t="s">
        <v>16</v>
      </c>
      <c r="AK72" s="29">
        <v>31245</v>
      </c>
      <c r="AL72" s="29">
        <v>45286.239999999998</v>
      </c>
      <c r="AM72" s="28">
        <v>40.869999999999997</v>
      </c>
      <c r="AN72" s="28">
        <v>25.52</v>
      </c>
      <c r="AO72" s="28">
        <v>28.32</v>
      </c>
      <c r="AP72" s="28">
        <v>4.2300000000000004</v>
      </c>
      <c r="AQ72" s="28">
        <v>664.24</v>
      </c>
      <c r="AR72" s="28">
        <v>0.8498</v>
      </c>
      <c r="AS72" s="29">
        <v>1127</v>
      </c>
      <c r="AT72" s="29">
        <v>1895.88</v>
      </c>
      <c r="AU72" s="29">
        <v>5280.63</v>
      </c>
      <c r="AV72" s="28">
        <v>891.22</v>
      </c>
      <c r="AW72" s="28">
        <v>240.63</v>
      </c>
      <c r="AX72" s="29">
        <v>9435.35</v>
      </c>
      <c r="AY72" s="29">
        <v>4166.08</v>
      </c>
      <c r="AZ72" s="28">
        <v>0.43880000000000002</v>
      </c>
      <c r="BA72" s="29">
        <v>4415.6499999999996</v>
      </c>
      <c r="BB72" s="28">
        <v>0.46510000000000001</v>
      </c>
      <c r="BC72" s="28">
        <v>911.91</v>
      </c>
      <c r="BD72" s="28">
        <v>9.6100000000000005E-2</v>
      </c>
      <c r="BE72" s="29">
        <v>9493.6299999999992</v>
      </c>
      <c r="BF72" s="29">
        <v>2991.46</v>
      </c>
      <c r="BG72" s="28">
        <v>0.81010000000000004</v>
      </c>
      <c r="BH72" s="28">
        <v>0.5675</v>
      </c>
      <c r="BI72" s="28">
        <v>0.2233</v>
      </c>
      <c r="BJ72" s="28">
        <v>0.153</v>
      </c>
      <c r="BK72" s="28">
        <v>3.4299999999999997E-2</v>
      </c>
      <c r="BL72" s="28">
        <v>2.1899999999999999E-2</v>
      </c>
    </row>
    <row r="73" spans="1:64" x14ac:dyDescent="0.25">
      <c r="A73" s="28" t="s">
        <v>337</v>
      </c>
      <c r="B73" s="28">
        <v>48470</v>
      </c>
      <c r="C73" s="28">
        <v>64.430000000000007</v>
      </c>
      <c r="D73" s="28">
        <v>33.229999999999997</v>
      </c>
      <c r="E73" s="29">
        <v>2141.0500000000002</v>
      </c>
      <c r="F73" s="29">
        <v>2093.29</v>
      </c>
      <c r="G73" s="28">
        <v>8.0000000000000002E-3</v>
      </c>
      <c r="H73" s="28">
        <v>2.0000000000000001E-4</v>
      </c>
      <c r="I73" s="28">
        <v>9.7999999999999997E-3</v>
      </c>
      <c r="J73" s="28">
        <v>1.5E-3</v>
      </c>
      <c r="K73" s="28">
        <v>1.46E-2</v>
      </c>
      <c r="L73" s="28">
        <v>0.94379999999999997</v>
      </c>
      <c r="M73" s="28">
        <v>2.2100000000000002E-2</v>
      </c>
      <c r="N73" s="28">
        <v>0.25969999999999999</v>
      </c>
      <c r="O73" s="28">
        <v>4.3E-3</v>
      </c>
      <c r="P73" s="28">
        <v>0.11260000000000001</v>
      </c>
      <c r="Q73" s="28">
        <v>96.91</v>
      </c>
      <c r="R73" s="29">
        <v>55917.89</v>
      </c>
      <c r="S73" s="28">
        <v>0.21240000000000001</v>
      </c>
      <c r="T73" s="28">
        <v>0.19020000000000001</v>
      </c>
      <c r="U73" s="28">
        <v>0.59740000000000004</v>
      </c>
      <c r="V73" s="28">
        <v>19.149999999999999</v>
      </c>
      <c r="W73" s="28">
        <v>14.28</v>
      </c>
      <c r="X73" s="29">
        <v>70267.94</v>
      </c>
      <c r="Y73" s="28">
        <v>146.22999999999999</v>
      </c>
      <c r="Z73" s="29">
        <v>153634.65</v>
      </c>
      <c r="AA73" s="28">
        <v>0.80889999999999995</v>
      </c>
      <c r="AB73" s="28">
        <v>0.14069999999999999</v>
      </c>
      <c r="AC73" s="28">
        <v>4.9399999999999999E-2</v>
      </c>
      <c r="AD73" s="28">
        <v>1.1000000000000001E-3</v>
      </c>
      <c r="AE73" s="28">
        <v>0.19389999999999999</v>
      </c>
      <c r="AF73" s="28">
        <v>153.63</v>
      </c>
      <c r="AG73" s="29">
        <v>4601.1099999999997</v>
      </c>
      <c r="AH73" s="28">
        <v>560.39</v>
      </c>
      <c r="AI73" s="29">
        <v>160942.17000000001</v>
      </c>
      <c r="AJ73" s="28" t="s">
        <v>16</v>
      </c>
      <c r="AK73" s="29">
        <v>36275</v>
      </c>
      <c r="AL73" s="29">
        <v>54193.47</v>
      </c>
      <c r="AM73" s="28">
        <v>48.44</v>
      </c>
      <c r="AN73" s="28">
        <v>28.61</v>
      </c>
      <c r="AO73" s="28">
        <v>31.08</v>
      </c>
      <c r="AP73" s="28">
        <v>4.66</v>
      </c>
      <c r="AQ73" s="28">
        <v>926.84</v>
      </c>
      <c r="AR73" s="28">
        <v>0.87360000000000004</v>
      </c>
      <c r="AS73" s="29">
        <v>1124.27</v>
      </c>
      <c r="AT73" s="29">
        <v>1778.13</v>
      </c>
      <c r="AU73" s="29">
        <v>5147.8</v>
      </c>
      <c r="AV73" s="28">
        <v>926.8</v>
      </c>
      <c r="AW73" s="28">
        <v>171.97</v>
      </c>
      <c r="AX73" s="29">
        <v>9148.98</v>
      </c>
      <c r="AY73" s="29">
        <v>3770.66</v>
      </c>
      <c r="AZ73" s="28">
        <v>0.4229</v>
      </c>
      <c r="BA73" s="29">
        <v>4569.96</v>
      </c>
      <c r="BB73" s="28">
        <v>0.51259999999999994</v>
      </c>
      <c r="BC73" s="28">
        <v>575.35</v>
      </c>
      <c r="BD73" s="28">
        <v>6.4500000000000002E-2</v>
      </c>
      <c r="BE73" s="29">
        <v>8915.98</v>
      </c>
      <c r="BF73" s="29">
        <v>2781.12</v>
      </c>
      <c r="BG73" s="28">
        <v>0.59540000000000004</v>
      </c>
      <c r="BH73" s="28">
        <v>0.58289999999999997</v>
      </c>
      <c r="BI73" s="28">
        <v>0.21929999999999999</v>
      </c>
      <c r="BJ73" s="28">
        <v>0.13800000000000001</v>
      </c>
      <c r="BK73" s="28">
        <v>3.1699999999999999E-2</v>
      </c>
      <c r="BL73" s="28">
        <v>2.81E-2</v>
      </c>
    </row>
    <row r="74" spans="1:64" x14ac:dyDescent="0.25">
      <c r="A74" s="28" t="s">
        <v>338</v>
      </c>
      <c r="B74" s="28">
        <v>46755</v>
      </c>
      <c r="C74" s="28">
        <v>83.57</v>
      </c>
      <c r="D74" s="28">
        <v>27.19</v>
      </c>
      <c r="E74" s="29">
        <v>2272.5500000000002</v>
      </c>
      <c r="F74" s="29">
        <v>2206.2399999999998</v>
      </c>
      <c r="G74" s="28">
        <v>6.7000000000000002E-3</v>
      </c>
      <c r="H74" s="28">
        <v>2.0000000000000001E-4</v>
      </c>
      <c r="I74" s="28">
        <v>8.8999999999999999E-3</v>
      </c>
      <c r="J74" s="28">
        <v>1.5E-3</v>
      </c>
      <c r="K74" s="28">
        <v>1.8200000000000001E-2</v>
      </c>
      <c r="L74" s="28">
        <v>0.94189999999999996</v>
      </c>
      <c r="M74" s="28">
        <v>2.2700000000000001E-2</v>
      </c>
      <c r="N74" s="28">
        <v>0.2407</v>
      </c>
      <c r="O74" s="28">
        <v>2.2000000000000001E-3</v>
      </c>
      <c r="P74" s="28">
        <v>0.1108</v>
      </c>
      <c r="Q74" s="28">
        <v>101.58</v>
      </c>
      <c r="R74" s="29">
        <v>54275.58</v>
      </c>
      <c r="S74" s="28">
        <v>0.25369999999999998</v>
      </c>
      <c r="T74" s="28">
        <v>0.21740000000000001</v>
      </c>
      <c r="U74" s="28">
        <v>0.52890000000000004</v>
      </c>
      <c r="V74" s="28">
        <v>19.45</v>
      </c>
      <c r="W74" s="28">
        <v>13.38</v>
      </c>
      <c r="X74" s="29">
        <v>73551.740000000005</v>
      </c>
      <c r="Y74" s="28">
        <v>165.07</v>
      </c>
      <c r="Z74" s="29">
        <v>145693.44</v>
      </c>
      <c r="AA74" s="28">
        <v>0.88549999999999995</v>
      </c>
      <c r="AB74" s="28">
        <v>7.8100000000000003E-2</v>
      </c>
      <c r="AC74" s="28">
        <v>3.5400000000000001E-2</v>
      </c>
      <c r="AD74" s="28">
        <v>1E-3</v>
      </c>
      <c r="AE74" s="28">
        <v>0.1147</v>
      </c>
      <c r="AF74" s="28">
        <v>145.69</v>
      </c>
      <c r="AG74" s="29">
        <v>4000.08</v>
      </c>
      <c r="AH74" s="28">
        <v>541.6</v>
      </c>
      <c r="AI74" s="29">
        <v>149414.71</v>
      </c>
      <c r="AJ74" s="28" t="s">
        <v>16</v>
      </c>
      <c r="AK74" s="29">
        <v>36139</v>
      </c>
      <c r="AL74" s="29">
        <v>55454.91</v>
      </c>
      <c r="AM74" s="28">
        <v>44.11</v>
      </c>
      <c r="AN74" s="28">
        <v>26.55</v>
      </c>
      <c r="AO74" s="28">
        <v>27.75</v>
      </c>
      <c r="AP74" s="28">
        <v>4.49</v>
      </c>
      <c r="AQ74" s="29">
        <v>1234.0999999999999</v>
      </c>
      <c r="AR74" s="28">
        <v>0.88590000000000002</v>
      </c>
      <c r="AS74" s="29">
        <v>1047.17</v>
      </c>
      <c r="AT74" s="29">
        <v>1762.81</v>
      </c>
      <c r="AU74" s="29">
        <v>4962.75</v>
      </c>
      <c r="AV74" s="28">
        <v>797.35</v>
      </c>
      <c r="AW74" s="28">
        <v>199.31</v>
      </c>
      <c r="AX74" s="29">
        <v>8769.39</v>
      </c>
      <c r="AY74" s="29">
        <v>3856.86</v>
      </c>
      <c r="AZ74" s="28">
        <v>0.45069999999999999</v>
      </c>
      <c r="BA74" s="29">
        <v>4183.55</v>
      </c>
      <c r="BB74" s="28">
        <v>0.4889</v>
      </c>
      <c r="BC74" s="28">
        <v>517.11</v>
      </c>
      <c r="BD74" s="28">
        <v>6.0400000000000002E-2</v>
      </c>
      <c r="BE74" s="29">
        <v>8557.51</v>
      </c>
      <c r="BF74" s="29">
        <v>3233.01</v>
      </c>
      <c r="BG74" s="28">
        <v>0.69479999999999997</v>
      </c>
      <c r="BH74" s="28">
        <v>0.5867</v>
      </c>
      <c r="BI74" s="28">
        <v>0.22320000000000001</v>
      </c>
      <c r="BJ74" s="28">
        <v>0.1333</v>
      </c>
      <c r="BK74" s="28">
        <v>3.39E-2</v>
      </c>
      <c r="BL74" s="28">
        <v>2.2800000000000001E-2</v>
      </c>
    </row>
    <row r="75" spans="1:64" x14ac:dyDescent="0.25">
      <c r="A75" s="28" t="s">
        <v>339</v>
      </c>
      <c r="B75" s="28">
        <v>43687</v>
      </c>
      <c r="C75" s="28">
        <v>49.52</v>
      </c>
      <c r="D75" s="28">
        <v>38.61</v>
      </c>
      <c r="E75" s="29">
        <v>1911.95</v>
      </c>
      <c r="F75" s="29">
        <v>1861.67</v>
      </c>
      <c r="G75" s="28">
        <v>4.1999999999999997E-3</v>
      </c>
      <c r="H75" s="28">
        <v>2.9999999999999997E-4</v>
      </c>
      <c r="I75" s="28">
        <v>2.5100000000000001E-2</v>
      </c>
      <c r="J75" s="28">
        <v>1E-3</v>
      </c>
      <c r="K75" s="28">
        <v>9.9000000000000008E-3</v>
      </c>
      <c r="L75" s="28">
        <v>0.92459999999999998</v>
      </c>
      <c r="M75" s="28">
        <v>3.5000000000000003E-2</v>
      </c>
      <c r="N75" s="28">
        <v>0.57669999999999999</v>
      </c>
      <c r="O75" s="28">
        <v>5.0000000000000001E-4</v>
      </c>
      <c r="P75" s="28">
        <v>0.16700000000000001</v>
      </c>
      <c r="Q75" s="28">
        <v>85.16</v>
      </c>
      <c r="R75" s="29">
        <v>50159.66</v>
      </c>
      <c r="S75" s="28">
        <v>0.19450000000000001</v>
      </c>
      <c r="T75" s="28">
        <v>0.1726</v>
      </c>
      <c r="U75" s="28">
        <v>0.63290000000000002</v>
      </c>
      <c r="V75" s="28">
        <v>17.54</v>
      </c>
      <c r="W75" s="28">
        <v>11.81</v>
      </c>
      <c r="X75" s="29">
        <v>70026.89</v>
      </c>
      <c r="Y75" s="28">
        <v>155.69</v>
      </c>
      <c r="Z75" s="29">
        <v>93845.15</v>
      </c>
      <c r="AA75" s="28">
        <v>0.74180000000000001</v>
      </c>
      <c r="AB75" s="28">
        <v>0.2059</v>
      </c>
      <c r="AC75" s="28">
        <v>5.0700000000000002E-2</v>
      </c>
      <c r="AD75" s="28">
        <v>1.6000000000000001E-3</v>
      </c>
      <c r="AE75" s="28">
        <v>0.25979999999999998</v>
      </c>
      <c r="AF75" s="28">
        <v>93.85</v>
      </c>
      <c r="AG75" s="29">
        <v>2611.7800000000002</v>
      </c>
      <c r="AH75" s="28">
        <v>366.24</v>
      </c>
      <c r="AI75" s="29">
        <v>92763.62</v>
      </c>
      <c r="AJ75" s="28" t="s">
        <v>16</v>
      </c>
      <c r="AK75" s="29">
        <v>24880</v>
      </c>
      <c r="AL75" s="29">
        <v>36925.81</v>
      </c>
      <c r="AM75" s="28">
        <v>39.57</v>
      </c>
      <c r="AN75" s="28">
        <v>25.83</v>
      </c>
      <c r="AO75" s="28">
        <v>28.45</v>
      </c>
      <c r="AP75" s="28">
        <v>4.28</v>
      </c>
      <c r="AQ75" s="28">
        <v>761.63</v>
      </c>
      <c r="AR75" s="28">
        <v>0.90869999999999995</v>
      </c>
      <c r="AS75" s="29">
        <v>1112.3599999999999</v>
      </c>
      <c r="AT75" s="29">
        <v>1857.22</v>
      </c>
      <c r="AU75" s="29">
        <v>5270.83</v>
      </c>
      <c r="AV75" s="28">
        <v>972.65</v>
      </c>
      <c r="AW75" s="28">
        <v>300.43</v>
      </c>
      <c r="AX75" s="29">
        <v>9513.5</v>
      </c>
      <c r="AY75" s="29">
        <v>5434.5</v>
      </c>
      <c r="AZ75" s="28">
        <v>0.57020000000000004</v>
      </c>
      <c r="BA75" s="29">
        <v>2830.41</v>
      </c>
      <c r="BB75" s="28">
        <v>0.29699999999999999</v>
      </c>
      <c r="BC75" s="29">
        <v>1265.47</v>
      </c>
      <c r="BD75" s="28">
        <v>0.1328</v>
      </c>
      <c r="BE75" s="29">
        <v>9530.39</v>
      </c>
      <c r="BF75" s="29">
        <v>4895.8</v>
      </c>
      <c r="BG75" s="28">
        <v>2.0396000000000001</v>
      </c>
      <c r="BH75" s="28">
        <v>0.53820000000000001</v>
      </c>
      <c r="BI75" s="28">
        <v>0.23680000000000001</v>
      </c>
      <c r="BJ75" s="28">
        <v>0.1678</v>
      </c>
      <c r="BK75" s="28">
        <v>3.7100000000000001E-2</v>
      </c>
      <c r="BL75" s="28">
        <v>2.01E-2</v>
      </c>
    </row>
    <row r="76" spans="1:64" x14ac:dyDescent="0.25">
      <c r="A76" s="28" t="s">
        <v>340</v>
      </c>
      <c r="B76" s="28">
        <v>45252</v>
      </c>
      <c r="C76" s="28">
        <v>99.76</v>
      </c>
      <c r="D76" s="28">
        <v>9.7100000000000009</v>
      </c>
      <c r="E76" s="28">
        <v>969.02</v>
      </c>
      <c r="F76" s="28">
        <v>980.19</v>
      </c>
      <c r="G76" s="28">
        <v>1.9E-3</v>
      </c>
      <c r="H76" s="28">
        <v>1E-4</v>
      </c>
      <c r="I76" s="28">
        <v>2.8999999999999998E-3</v>
      </c>
      <c r="J76" s="28">
        <v>8.9999999999999998E-4</v>
      </c>
      <c r="K76" s="28">
        <v>4.7999999999999996E-3</v>
      </c>
      <c r="L76" s="28">
        <v>0.97689999999999999</v>
      </c>
      <c r="M76" s="28">
        <v>1.24E-2</v>
      </c>
      <c r="N76" s="28">
        <v>0.40799999999999997</v>
      </c>
      <c r="O76" s="28">
        <v>5.9999999999999995E-4</v>
      </c>
      <c r="P76" s="28">
        <v>0.1255</v>
      </c>
      <c r="Q76" s="28">
        <v>46.79</v>
      </c>
      <c r="R76" s="29">
        <v>48565.1</v>
      </c>
      <c r="S76" s="28">
        <v>0.221</v>
      </c>
      <c r="T76" s="28">
        <v>0.16950000000000001</v>
      </c>
      <c r="U76" s="28">
        <v>0.60950000000000004</v>
      </c>
      <c r="V76" s="28">
        <v>17.260000000000002</v>
      </c>
      <c r="W76" s="28">
        <v>7.76</v>
      </c>
      <c r="X76" s="29">
        <v>63824.57</v>
      </c>
      <c r="Y76" s="28">
        <v>120</v>
      </c>
      <c r="Z76" s="29">
        <v>133922.45000000001</v>
      </c>
      <c r="AA76" s="28">
        <v>0.74250000000000005</v>
      </c>
      <c r="AB76" s="28">
        <v>0.1101</v>
      </c>
      <c r="AC76" s="28">
        <v>0.14630000000000001</v>
      </c>
      <c r="AD76" s="28">
        <v>1.1000000000000001E-3</v>
      </c>
      <c r="AE76" s="28">
        <v>0.25819999999999999</v>
      </c>
      <c r="AF76" s="28">
        <v>133.91999999999999</v>
      </c>
      <c r="AG76" s="29">
        <v>3955.12</v>
      </c>
      <c r="AH76" s="28">
        <v>431.37</v>
      </c>
      <c r="AI76" s="29">
        <v>127085.16</v>
      </c>
      <c r="AJ76" s="28" t="s">
        <v>16</v>
      </c>
      <c r="AK76" s="29">
        <v>29978</v>
      </c>
      <c r="AL76" s="29">
        <v>41669.83</v>
      </c>
      <c r="AM76" s="28">
        <v>41.13</v>
      </c>
      <c r="AN76" s="28">
        <v>26.97</v>
      </c>
      <c r="AO76" s="28">
        <v>29.75</v>
      </c>
      <c r="AP76" s="28">
        <v>4.63</v>
      </c>
      <c r="AQ76" s="28">
        <v>862.4</v>
      </c>
      <c r="AR76" s="28">
        <v>1.1073</v>
      </c>
      <c r="AS76" s="29">
        <v>1322.55</v>
      </c>
      <c r="AT76" s="29">
        <v>1857.25</v>
      </c>
      <c r="AU76" s="29">
        <v>5124.9399999999996</v>
      </c>
      <c r="AV76" s="28">
        <v>877.43</v>
      </c>
      <c r="AW76" s="28">
        <v>219.52</v>
      </c>
      <c r="AX76" s="29">
        <v>9401.69</v>
      </c>
      <c r="AY76" s="29">
        <v>4354.99</v>
      </c>
      <c r="AZ76" s="28">
        <v>0.45979999999999999</v>
      </c>
      <c r="BA76" s="29">
        <v>4221.72</v>
      </c>
      <c r="BB76" s="28">
        <v>0.44569999999999999</v>
      </c>
      <c r="BC76" s="28">
        <v>894.88</v>
      </c>
      <c r="BD76" s="28">
        <v>9.4500000000000001E-2</v>
      </c>
      <c r="BE76" s="29">
        <v>9471.59</v>
      </c>
      <c r="BF76" s="29">
        <v>4000.51</v>
      </c>
      <c r="BG76" s="28">
        <v>1.3363</v>
      </c>
      <c r="BH76" s="28">
        <v>0.55149999999999999</v>
      </c>
      <c r="BI76" s="28">
        <v>0.2238</v>
      </c>
      <c r="BJ76" s="28">
        <v>0.15959999999999999</v>
      </c>
      <c r="BK76" s="28">
        <v>3.8800000000000001E-2</v>
      </c>
      <c r="BL76" s="28">
        <v>2.63E-2</v>
      </c>
    </row>
    <row r="77" spans="1:64" x14ac:dyDescent="0.25">
      <c r="A77" s="28" t="s">
        <v>341</v>
      </c>
      <c r="B77" s="28">
        <v>43695</v>
      </c>
      <c r="C77" s="28">
        <v>62.19</v>
      </c>
      <c r="D77" s="28">
        <v>41.27</v>
      </c>
      <c r="E77" s="29">
        <v>2566.77</v>
      </c>
      <c r="F77" s="29">
        <v>2413.2399999999998</v>
      </c>
      <c r="G77" s="28">
        <v>7.3000000000000001E-3</v>
      </c>
      <c r="H77" s="28">
        <v>2.9999999999999997E-4</v>
      </c>
      <c r="I77" s="28">
        <v>4.19E-2</v>
      </c>
      <c r="J77" s="28">
        <v>1.2999999999999999E-3</v>
      </c>
      <c r="K77" s="28">
        <v>1.5800000000000002E-2</v>
      </c>
      <c r="L77" s="28">
        <v>0.88039999999999996</v>
      </c>
      <c r="M77" s="28">
        <v>5.2999999999999999E-2</v>
      </c>
      <c r="N77" s="28">
        <v>0.56779999999999997</v>
      </c>
      <c r="O77" s="28">
        <v>4.5999999999999999E-3</v>
      </c>
      <c r="P77" s="28">
        <v>0.15709999999999999</v>
      </c>
      <c r="Q77" s="28">
        <v>109.5</v>
      </c>
      <c r="R77" s="29">
        <v>51941.96</v>
      </c>
      <c r="S77" s="28">
        <v>0.2077</v>
      </c>
      <c r="T77" s="28">
        <v>0.1767</v>
      </c>
      <c r="U77" s="28">
        <v>0.61560000000000004</v>
      </c>
      <c r="V77" s="28">
        <v>17.690000000000001</v>
      </c>
      <c r="W77" s="28">
        <v>15.17</v>
      </c>
      <c r="X77" s="29">
        <v>72022.63</v>
      </c>
      <c r="Y77" s="28">
        <v>164.28</v>
      </c>
      <c r="Z77" s="29">
        <v>103889.55</v>
      </c>
      <c r="AA77" s="28">
        <v>0.73109999999999997</v>
      </c>
      <c r="AB77" s="28">
        <v>0.22739999999999999</v>
      </c>
      <c r="AC77" s="28">
        <v>4.0099999999999997E-2</v>
      </c>
      <c r="AD77" s="28">
        <v>1.5E-3</v>
      </c>
      <c r="AE77" s="28">
        <v>0.27</v>
      </c>
      <c r="AF77" s="28">
        <v>103.89</v>
      </c>
      <c r="AG77" s="29">
        <v>3066.32</v>
      </c>
      <c r="AH77" s="28">
        <v>395.15</v>
      </c>
      <c r="AI77" s="29">
        <v>105472.06</v>
      </c>
      <c r="AJ77" s="28" t="s">
        <v>16</v>
      </c>
      <c r="AK77" s="29">
        <v>25984</v>
      </c>
      <c r="AL77" s="29">
        <v>38483.03</v>
      </c>
      <c r="AM77" s="28">
        <v>45.64</v>
      </c>
      <c r="AN77" s="28">
        <v>27.44</v>
      </c>
      <c r="AO77" s="28">
        <v>31.32</v>
      </c>
      <c r="AP77" s="28">
        <v>4.1900000000000004</v>
      </c>
      <c r="AQ77" s="28">
        <v>959.18</v>
      </c>
      <c r="AR77" s="28">
        <v>0.97940000000000005</v>
      </c>
      <c r="AS77" s="29">
        <v>1104.56</v>
      </c>
      <c r="AT77" s="29">
        <v>1754.91</v>
      </c>
      <c r="AU77" s="29">
        <v>5458.74</v>
      </c>
      <c r="AV77" s="28">
        <v>892.63</v>
      </c>
      <c r="AW77" s="28">
        <v>316.62</v>
      </c>
      <c r="AX77" s="29">
        <v>9527.4599999999991</v>
      </c>
      <c r="AY77" s="29">
        <v>5255.42</v>
      </c>
      <c r="AZ77" s="28">
        <v>0.53910000000000002</v>
      </c>
      <c r="BA77" s="29">
        <v>3301.73</v>
      </c>
      <c r="BB77" s="28">
        <v>0.3387</v>
      </c>
      <c r="BC77" s="29">
        <v>1192.1199999999999</v>
      </c>
      <c r="BD77" s="28">
        <v>0.12230000000000001</v>
      </c>
      <c r="BE77" s="29">
        <v>9749.26</v>
      </c>
      <c r="BF77" s="29">
        <v>4185.51</v>
      </c>
      <c r="BG77" s="28">
        <v>1.5781000000000001</v>
      </c>
      <c r="BH77" s="28">
        <v>0.53720000000000001</v>
      </c>
      <c r="BI77" s="28">
        <v>0.23269999999999999</v>
      </c>
      <c r="BJ77" s="28">
        <v>0.1734</v>
      </c>
      <c r="BK77" s="28">
        <v>3.4500000000000003E-2</v>
      </c>
      <c r="BL77" s="28">
        <v>2.23E-2</v>
      </c>
    </row>
    <row r="78" spans="1:64" x14ac:dyDescent="0.25">
      <c r="A78" s="28" t="s">
        <v>342</v>
      </c>
      <c r="B78" s="28">
        <v>43703</v>
      </c>
      <c r="C78" s="28">
        <v>20</v>
      </c>
      <c r="D78" s="28">
        <v>108.87</v>
      </c>
      <c r="E78" s="29">
        <v>2177.41</v>
      </c>
      <c r="F78" s="29">
        <v>2026.62</v>
      </c>
      <c r="G78" s="28">
        <v>4.8999999999999998E-3</v>
      </c>
      <c r="H78" s="28">
        <v>5.9999999999999995E-4</v>
      </c>
      <c r="I78" s="28">
        <v>0.2462</v>
      </c>
      <c r="J78" s="28">
        <v>1.9E-3</v>
      </c>
      <c r="K78" s="28">
        <v>9.01E-2</v>
      </c>
      <c r="L78" s="28">
        <v>0.57250000000000001</v>
      </c>
      <c r="M78" s="28">
        <v>8.3699999999999997E-2</v>
      </c>
      <c r="N78" s="28">
        <v>0.65459999999999996</v>
      </c>
      <c r="O78" s="28">
        <v>3.2000000000000001E-2</v>
      </c>
      <c r="P78" s="28">
        <v>0.1545</v>
      </c>
      <c r="Q78" s="28">
        <v>93.05</v>
      </c>
      <c r="R78" s="29">
        <v>52539.16</v>
      </c>
      <c r="S78" s="28">
        <v>0.2324</v>
      </c>
      <c r="T78" s="28">
        <v>0.185</v>
      </c>
      <c r="U78" s="28">
        <v>0.58250000000000002</v>
      </c>
      <c r="V78" s="28">
        <v>17.649999999999999</v>
      </c>
      <c r="W78" s="28">
        <v>14.37</v>
      </c>
      <c r="X78" s="29">
        <v>70500.63</v>
      </c>
      <c r="Y78" s="28">
        <v>147.94999999999999</v>
      </c>
      <c r="Z78" s="29">
        <v>82081.63</v>
      </c>
      <c r="AA78" s="28">
        <v>0.75549999999999995</v>
      </c>
      <c r="AB78" s="28">
        <v>0.20119999999999999</v>
      </c>
      <c r="AC78" s="28">
        <v>4.1599999999999998E-2</v>
      </c>
      <c r="AD78" s="28">
        <v>1.6000000000000001E-3</v>
      </c>
      <c r="AE78" s="28">
        <v>0.2472</v>
      </c>
      <c r="AF78" s="28">
        <v>82.08</v>
      </c>
      <c r="AG78" s="29">
        <v>2634.73</v>
      </c>
      <c r="AH78" s="28">
        <v>389.63</v>
      </c>
      <c r="AI78" s="29">
        <v>79433.710000000006</v>
      </c>
      <c r="AJ78" s="28" t="s">
        <v>16</v>
      </c>
      <c r="AK78" s="29">
        <v>24427</v>
      </c>
      <c r="AL78" s="29">
        <v>36033.440000000002</v>
      </c>
      <c r="AM78" s="28">
        <v>49.73</v>
      </c>
      <c r="AN78" s="28">
        <v>29.83</v>
      </c>
      <c r="AO78" s="28">
        <v>34.729999999999997</v>
      </c>
      <c r="AP78" s="28">
        <v>4.7300000000000004</v>
      </c>
      <c r="AQ78" s="28">
        <v>554.70000000000005</v>
      </c>
      <c r="AR78" s="28">
        <v>1.0225</v>
      </c>
      <c r="AS78" s="29">
        <v>1196.25</v>
      </c>
      <c r="AT78" s="29">
        <v>2038.42</v>
      </c>
      <c r="AU78" s="29">
        <v>5762.63</v>
      </c>
      <c r="AV78" s="29">
        <v>1018.15</v>
      </c>
      <c r="AW78" s="28">
        <v>424.07</v>
      </c>
      <c r="AX78" s="29">
        <v>10439.52</v>
      </c>
      <c r="AY78" s="29">
        <v>6007.83</v>
      </c>
      <c r="AZ78" s="28">
        <v>0.58250000000000002</v>
      </c>
      <c r="BA78" s="29">
        <v>2841.96</v>
      </c>
      <c r="BB78" s="28">
        <v>0.27560000000000001</v>
      </c>
      <c r="BC78" s="29">
        <v>1463.53</v>
      </c>
      <c r="BD78" s="28">
        <v>0.1419</v>
      </c>
      <c r="BE78" s="29">
        <v>10313.32</v>
      </c>
      <c r="BF78" s="29">
        <v>5200.88</v>
      </c>
      <c r="BG78" s="28">
        <v>2.4081000000000001</v>
      </c>
      <c r="BH78" s="28">
        <v>0.52969999999999995</v>
      </c>
      <c r="BI78" s="28">
        <v>0.22370000000000001</v>
      </c>
      <c r="BJ78" s="28">
        <v>0.1968</v>
      </c>
      <c r="BK78" s="28">
        <v>3.09E-2</v>
      </c>
      <c r="BL78" s="28">
        <v>1.89E-2</v>
      </c>
    </row>
    <row r="79" spans="1:64" x14ac:dyDescent="0.25">
      <c r="A79" s="28" t="s">
        <v>343</v>
      </c>
      <c r="B79" s="28">
        <v>46946</v>
      </c>
      <c r="C79" s="28">
        <v>39.43</v>
      </c>
      <c r="D79" s="28">
        <v>104.78</v>
      </c>
      <c r="E79" s="29">
        <v>4131.2299999999996</v>
      </c>
      <c r="F79" s="29">
        <v>3900.76</v>
      </c>
      <c r="G79" s="28">
        <v>1.7000000000000001E-2</v>
      </c>
      <c r="H79" s="28">
        <v>5.0000000000000001E-4</v>
      </c>
      <c r="I79" s="28">
        <v>8.2799999999999999E-2</v>
      </c>
      <c r="J79" s="28">
        <v>1.9E-3</v>
      </c>
      <c r="K79" s="28">
        <v>3.3000000000000002E-2</v>
      </c>
      <c r="L79" s="28">
        <v>0.81479999999999997</v>
      </c>
      <c r="M79" s="28">
        <v>4.99E-2</v>
      </c>
      <c r="N79" s="28">
        <v>0.28760000000000002</v>
      </c>
      <c r="O79" s="28">
        <v>1.4800000000000001E-2</v>
      </c>
      <c r="P79" s="28">
        <v>0.1211</v>
      </c>
      <c r="Q79" s="28">
        <v>164.95</v>
      </c>
      <c r="R79" s="29">
        <v>58553.13</v>
      </c>
      <c r="S79" s="28">
        <v>0.2364</v>
      </c>
      <c r="T79" s="28">
        <v>0.2382</v>
      </c>
      <c r="U79" s="28">
        <v>0.52539999999999998</v>
      </c>
      <c r="V79" s="28">
        <v>19.489999999999998</v>
      </c>
      <c r="W79" s="28">
        <v>21.21</v>
      </c>
      <c r="X79" s="29">
        <v>82880.350000000006</v>
      </c>
      <c r="Y79" s="28">
        <v>190.63</v>
      </c>
      <c r="Z79" s="29">
        <v>153895.42000000001</v>
      </c>
      <c r="AA79" s="28">
        <v>0.79830000000000001</v>
      </c>
      <c r="AB79" s="28">
        <v>0.17510000000000001</v>
      </c>
      <c r="AC79" s="28">
        <v>2.5700000000000001E-2</v>
      </c>
      <c r="AD79" s="28">
        <v>8.9999999999999998E-4</v>
      </c>
      <c r="AE79" s="28">
        <v>0.2024</v>
      </c>
      <c r="AF79" s="28">
        <v>153.9</v>
      </c>
      <c r="AG79" s="29">
        <v>5334.86</v>
      </c>
      <c r="AH79" s="28">
        <v>659.18</v>
      </c>
      <c r="AI79" s="29">
        <v>173898.44</v>
      </c>
      <c r="AJ79" s="28" t="s">
        <v>16</v>
      </c>
      <c r="AK79" s="29">
        <v>36924</v>
      </c>
      <c r="AL79" s="29">
        <v>54670.21</v>
      </c>
      <c r="AM79" s="28">
        <v>58.19</v>
      </c>
      <c r="AN79" s="28">
        <v>34.71</v>
      </c>
      <c r="AO79" s="28">
        <v>37.36</v>
      </c>
      <c r="AP79" s="28">
        <v>5.15</v>
      </c>
      <c r="AQ79" s="29">
        <v>1396.8</v>
      </c>
      <c r="AR79" s="28">
        <v>0.89639999999999997</v>
      </c>
      <c r="AS79" s="29">
        <v>1065.5</v>
      </c>
      <c r="AT79" s="29">
        <v>1872.78</v>
      </c>
      <c r="AU79" s="29">
        <v>5623.87</v>
      </c>
      <c r="AV79" s="28">
        <v>954.64</v>
      </c>
      <c r="AW79" s="28">
        <v>250.92</v>
      </c>
      <c r="AX79" s="29">
        <v>9767.7099999999991</v>
      </c>
      <c r="AY79" s="29">
        <v>3509.79</v>
      </c>
      <c r="AZ79" s="28">
        <v>0.38080000000000003</v>
      </c>
      <c r="BA79" s="29">
        <v>5109.55</v>
      </c>
      <c r="BB79" s="28">
        <v>0.5544</v>
      </c>
      <c r="BC79" s="28">
        <v>596.74</v>
      </c>
      <c r="BD79" s="28">
        <v>6.4699999999999994E-2</v>
      </c>
      <c r="BE79" s="29">
        <v>9216.08</v>
      </c>
      <c r="BF79" s="29">
        <v>2202.54</v>
      </c>
      <c r="BG79" s="28">
        <v>0.45200000000000001</v>
      </c>
      <c r="BH79" s="28">
        <v>0.59250000000000003</v>
      </c>
      <c r="BI79" s="28">
        <v>0.2233</v>
      </c>
      <c r="BJ79" s="28">
        <v>0.1318</v>
      </c>
      <c r="BK79" s="28">
        <v>3.1099999999999999E-2</v>
      </c>
      <c r="BL79" s="28">
        <v>2.1299999999999999E-2</v>
      </c>
    </row>
    <row r="80" spans="1:64" x14ac:dyDescent="0.25">
      <c r="A80" s="28" t="s">
        <v>344</v>
      </c>
      <c r="B80" s="28">
        <v>48314</v>
      </c>
      <c r="C80" s="28">
        <v>39.76</v>
      </c>
      <c r="D80" s="28">
        <v>85.56</v>
      </c>
      <c r="E80" s="29">
        <v>3401.93</v>
      </c>
      <c r="F80" s="29">
        <v>3298.48</v>
      </c>
      <c r="G80" s="28">
        <v>1.77E-2</v>
      </c>
      <c r="H80" s="28">
        <v>2.9999999999999997E-4</v>
      </c>
      <c r="I80" s="28">
        <v>1.61E-2</v>
      </c>
      <c r="J80" s="28">
        <v>1.1000000000000001E-3</v>
      </c>
      <c r="K80" s="28">
        <v>1.6199999999999999E-2</v>
      </c>
      <c r="L80" s="28">
        <v>0.92689999999999995</v>
      </c>
      <c r="M80" s="28">
        <v>2.1700000000000001E-2</v>
      </c>
      <c r="N80" s="28">
        <v>0.15340000000000001</v>
      </c>
      <c r="O80" s="28">
        <v>8.0999999999999996E-3</v>
      </c>
      <c r="P80" s="28">
        <v>0.1023</v>
      </c>
      <c r="Q80" s="28">
        <v>146.22</v>
      </c>
      <c r="R80" s="29">
        <v>61686.32</v>
      </c>
      <c r="S80" s="28">
        <v>0.2039</v>
      </c>
      <c r="T80" s="28">
        <v>0.21179999999999999</v>
      </c>
      <c r="U80" s="28">
        <v>0.58430000000000004</v>
      </c>
      <c r="V80" s="28">
        <v>19.7</v>
      </c>
      <c r="W80" s="28">
        <v>16.25</v>
      </c>
      <c r="X80" s="29">
        <v>83027.02</v>
      </c>
      <c r="Y80" s="28">
        <v>206.67</v>
      </c>
      <c r="Z80" s="29">
        <v>187495.03</v>
      </c>
      <c r="AA80" s="28">
        <v>0.83830000000000005</v>
      </c>
      <c r="AB80" s="28">
        <v>0.13830000000000001</v>
      </c>
      <c r="AC80" s="28">
        <v>2.2599999999999999E-2</v>
      </c>
      <c r="AD80" s="28">
        <v>8.0000000000000004E-4</v>
      </c>
      <c r="AE80" s="28">
        <v>0.1618</v>
      </c>
      <c r="AF80" s="28">
        <v>187.5</v>
      </c>
      <c r="AG80" s="29">
        <v>6512.7</v>
      </c>
      <c r="AH80" s="28">
        <v>816.71</v>
      </c>
      <c r="AI80" s="29">
        <v>203986.06</v>
      </c>
      <c r="AJ80" s="28" t="s">
        <v>16</v>
      </c>
      <c r="AK80" s="29">
        <v>41320</v>
      </c>
      <c r="AL80" s="29">
        <v>69252.72</v>
      </c>
      <c r="AM80" s="28">
        <v>62.62</v>
      </c>
      <c r="AN80" s="28">
        <v>33.74</v>
      </c>
      <c r="AO80" s="28">
        <v>36.54</v>
      </c>
      <c r="AP80" s="28">
        <v>4.4400000000000004</v>
      </c>
      <c r="AQ80" s="29">
        <v>1836.73</v>
      </c>
      <c r="AR80" s="28">
        <v>0.7601</v>
      </c>
      <c r="AS80" s="29">
        <v>1107.3800000000001</v>
      </c>
      <c r="AT80" s="29">
        <v>1821.15</v>
      </c>
      <c r="AU80" s="29">
        <v>5573.6</v>
      </c>
      <c r="AV80" s="29">
        <v>1070.9100000000001</v>
      </c>
      <c r="AW80" s="28">
        <v>244.24</v>
      </c>
      <c r="AX80" s="29">
        <v>9817.2800000000007</v>
      </c>
      <c r="AY80" s="29">
        <v>3149.59</v>
      </c>
      <c r="AZ80" s="28">
        <v>0.33489999999999998</v>
      </c>
      <c r="BA80" s="29">
        <v>5810.98</v>
      </c>
      <c r="BB80" s="28">
        <v>0.61780000000000002</v>
      </c>
      <c r="BC80" s="28">
        <v>444.72</v>
      </c>
      <c r="BD80" s="28">
        <v>4.7300000000000002E-2</v>
      </c>
      <c r="BE80" s="29">
        <v>9405.2800000000007</v>
      </c>
      <c r="BF80" s="29">
        <v>1812.47</v>
      </c>
      <c r="BG80" s="28">
        <v>0.2606</v>
      </c>
      <c r="BH80" s="28">
        <v>0.61509999999999998</v>
      </c>
      <c r="BI80" s="28">
        <v>0.22470000000000001</v>
      </c>
      <c r="BJ80" s="28">
        <v>0.1096</v>
      </c>
      <c r="BK80" s="28">
        <v>2.9899999999999999E-2</v>
      </c>
      <c r="BL80" s="28">
        <v>2.0799999999999999E-2</v>
      </c>
    </row>
    <row r="81" spans="1:64" x14ac:dyDescent="0.25">
      <c r="A81" s="28" t="s">
        <v>345</v>
      </c>
      <c r="B81" s="28">
        <v>43711</v>
      </c>
      <c r="C81" s="28">
        <v>21.81</v>
      </c>
      <c r="D81" s="28">
        <v>441.65</v>
      </c>
      <c r="E81" s="29">
        <v>9632.19</v>
      </c>
      <c r="F81" s="29">
        <v>7572.52</v>
      </c>
      <c r="G81" s="28">
        <v>8.0999999999999996E-3</v>
      </c>
      <c r="H81" s="28">
        <v>4.0000000000000002E-4</v>
      </c>
      <c r="I81" s="28">
        <v>0.42499999999999999</v>
      </c>
      <c r="J81" s="28">
        <v>1.1000000000000001E-3</v>
      </c>
      <c r="K81" s="28">
        <v>6.6000000000000003E-2</v>
      </c>
      <c r="L81" s="28">
        <v>0.42559999999999998</v>
      </c>
      <c r="M81" s="28">
        <v>7.3800000000000004E-2</v>
      </c>
      <c r="N81" s="28">
        <v>0.7792</v>
      </c>
      <c r="O81" s="28">
        <v>2.75E-2</v>
      </c>
      <c r="P81" s="28">
        <v>0.14960000000000001</v>
      </c>
      <c r="Q81" s="28">
        <v>348.78</v>
      </c>
      <c r="R81" s="29">
        <v>56132.800000000003</v>
      </c>
      <c r="S81" s="28">
        <v>0.20649999999999999</v>
      </c>
      <c r="T81" s="28">
        <v>0.18229999999999999</v>
      </c>
      <c r="U81" s="28">
        <v>0.61129999999999995</v>
      </c>
      <c r="V81" s="28">
        <v>18.11</v>
      </c>
      <c r="W81" s="28">
        <v>55.93</v>
      </c>
      <c r="X81" s="29">
        <v>76983.38</v>
      </c>
      <c r="Y81" s="28">
        <v>171.2</v>
      </c>
      <c r="Z81" s="29">
        <v>84462.25</v>
      </c>
      <c r="AA81" s="28">
        <v>0.69069999999999998</v>
      </c>
      <c r="AB81" s="28">
        <v>0.27100000000000002</v>
      </c>
      <c r="AC81" s="28">
        <v>3.5900000000000001E-2</v>
      </c>
      <c r="AD81" s="28">
        <v>2.3999999999999998E-3</v>
      </c>
      <c r="AE81" s="28">
        <v>0.31090000000000001</v>
      </c>
      <c r="AF81" s="28">
        <v>84.46</v>
      </c>
      <c r="AG81" s="29">
        <v>3230.26</v>
      </c>
      <c r="AH81" s="28">
        <v>409.73</v>
      </c>
      <c r="AI81" s="29">
        <v>87766.43</v>
      </c>
      <c r="AJ81" s="28" t="s">
        <v>16</v>
      </c>
      <c r="AK81" s="29">
        <v>23742</v>
      </c>
      <c r="AL81" s="29">
        <v>33978</v>
      </c>
      <c r="AM81" s="28">
        <v>59.09</v>
      </c>
      <c r="AN81" s="28">
        <v>34.299999999999997</v>
      </c>
      <c r="AO81" s="28">
        <v>43.67</v>
      </c>
      <c r="AP81" s="28">
        <v>4.38</v>
      </c>
      <c r="AQ81" s="29">
        <v>1064.78</v>
      </c>
      <c r="AR81" s="28">
        <v>1.1963999999999999</v>
      </c>
      <c r="AS81" s="29">
        <v>1498.86</v>
      </c>
      <c r="AT81" s="29">
        <v>2330.41</v>
      </c>
      <c r="AU81" s="29">
        <v>6718.03</v>
      </c>
      <c r="AV81" s="29">
        <v>1274.3800000000001</v>
      </c>
      <c r="AW81" s="28">
        <v>649.23</v>
      </c>
      <c r="AX81" s="29">
        <v>12470.91</v>
      </c>
      <c r="AY81" s="29">
        <v>6593.19</v>
      </c>
      <c r="AZ81" s="28">
        <v>0.53310000000000002</v>
      </c>
      <c r="BA81" s="29">
        <v>3807.53</v>
      </c>
      <c r="BB81" s="28">
        <v>0.30780000000000002</v>
      </c>
      <c r="BC81" s="29">
        <v>1967.59</v>
      </c>
      <c r="BD81" s="28">
        <v>0.15909999999999999</v>
      </c>
      <c r="BE81" s="29">
        <v>12368.31</v>
      </c>
      <c r="BF81" s="29">
        <v>4446.53</v>
      </c>
      <c r="BG81" s="28">
        <v>2.1953</v>
      </c>
      <c r="BH81" s="28">
        <v>0.51529999999999998</v>
      </c>
      <c r="BI81" s="28">
        <v>0.20380000000000001</v>
      </c>
      <c r="BJ81" s="28">
        <v>0.24379999999999999</v>
      </c>
      <c r="BK81" s="28">
        <v>2.3900000000000001E-2</v>
      </c>
      <c r="BL81" s="28">
        <v>1.3299999999999999E-2</v>
      </c>
    </row>
    <row r="82" spans="1:64" x14ac:dyDescent="0.25">
      <c r="A82" s="28" t="s">
        <v>346</v>
      </c>
      <c r="B82" s="28">
        <v>49833</v>
      </c>
      <c r="C82" s="28">
        <v>54.33</v>
      </c>
      <c r="D82" s="28">
        <v>49.07</v>
      </c>
      <c r="E82" s="29">
        <v>2666.02</v>
      </c>
      <c r="F82" s="29">
        <v>2537.62</v>
      </c>
      <c r="G82" s="28">
        <v>1.0200000000000001E-2</v>
      </c>
      <c r="H82" s="28">
        <v>2.9999999999999997E-4</v>
      </c>
      <c r="I82" s="28">
        <v>4.6399999999999997E-2</v>
      </c>
      <c r="J82" s="28">
        <v>1.6000000000000001E-3</v>
      </c>
      <c r="K82" s="28">
        <v>2.9700000000000001E-2</v>
      </c>
      <c r="L82" s="28">
        <v>0.85260000000000002</v>
      </c>
      <c r="M82" s="28">
        <v>5.9299999999999999E-2</v>
      </c>
      <c r="N82" s="28">
        <v>0.51959999999999995</v>
      </c>
      <c r="O82" s="28">
        <v>7.9000000000000008E-3</v>
      </c>
      <c r="P82" s="28">
        <v>0.13900000000000001</v>
      </c>
      <c r="Q82" s="28">
        <v>114.5</v>
      </c>
      <c r="R82" s="29">
        <v>54048.49</v>
      </c>
      <c r="S82" s="28">
        <v>0.2505</v>
      </c>
      <c r="T82" s="28">
        <v>0.1913</v>
      </c>
      <c r="U82" s="28">
        <v>0.55820000000000003</v>
      </c>
      <c r="V82" s="28">
        <v>17.97</v>
      </c>
      <c r="W82" s="28">
        <v>16.09</v>
      </c>
      <c r="X82" s="29">
        <v>76140.33</v>
      </c>
      <c r="Y82" s="28">
        <v>160.59</v>
      </c>
      <c r="Z82" s="29">
        <v>132275.06</v>
      </c>
      <c r="AA82" s="28">
        <v>0.7006</v>
      </c>
      <c r="AB82" s="28">
        <v>0.2571</v>
      </c>
      <c r="AC82" s="28">
        <v>4.0899999999999999E-2</v>
      </c>
      <c r="AD82" s="28">
        <v>1.2999999999999999E-3</v>
      </c>
      <c r="AE82" s="28">
        <v>0.30059999999999998</v>
      </c>
      <c r="AF82" s="28">
        <v>132.28</v>
      </c>
      <c r="AG82" s="29">
        <v>4085.26</v>
      </c>
      <c r="AH82" s="28">
        <v>466.75</v>
      </c>
      <c r="AI82" s="29">
        <v>149072.03</v>
      </c>
      <c r="AJ82" s="28" t="s">
        <v>16</v>
      </c>
      <c r="AK82" s="29">
        <v>27991</v>
      </c>
      <c r="AL82" s="29">
        <v>42535.31</v>
      </c>
      <c r="AM82" s="28">
        <v>49.8</v>
      </c>
      <c r="AN82" s="28">
        <v>28.7</v>
      </c>
      <c r="AO82" s="28">
        <v>32.64</v>
      </c>
      <c r="AP82" s="28">
        <v>4.21</v>
      </c>
      <c r="AQ82" s="29">
        <v>1158.83</v>
      </c>
      <c r="AR82" s="28">
        <v>1.0085999999999999</v>
      </c>
      <c r="AS82" s="29">
        <v>1136.1500000000001</v>
      </c>
      <c r="AT82" s="29">
        <v>1730.68</v>
      </c>
      <c r="AU82" s="29">
        <v>5473.75</v>
      </c>
      <c r="AV82" s="28">
        <v>926.65</v>
      </c>
      <c r="AW82" s="28">
        <v>238.41</v>
      </c>
      <c r="AX82" s="29">
        <v>9505.64</v>
      </c>
      <c r="AY82" s="29">
        <v>4381.0200000000004</v>
      </c>
      <c r="AZ82" s="28">
        <v>0.45889999999999997</v>
      </c>
      <c r="BA82" s="29">
        <v>4229.8100000000004</v>
      </c>
      <c r="BB82" s="28">
        <v>0.44309999999999999</v>
      </c>
      <c r="BC82" s="28">
        <v>935.27</v>
      </c>
      <c r="BD82" s="28">
        <v>9.8000000000000004E-2</v>
      </c>
      <c r="BE82" s="29">
        <v>9546.1</v>
      </c>
      <c r="BF82" s="29">
        <v>2963.96</v>
      </c>
      <c r="BG82" s="28">
        <v>0.8881</v>
      </c>
      <c r="BH82" s="28">
        <v>0.57050000000000001</v>
      </c>
      <c r="BI82" s="28">
        <v>0.21609999999999999</v>
      </c>
      <c r="BJ82" s="28">
        <v>0.16170000000000001</v>
      </c>
      <c r="BK82" s="28">
        <v>3.1800000000000002E-2</v>
      </c>
      <c r="BL82" s="28">
        <v>1.9900000000000001E-2</v>
      </c>
    </row>
    <row r="83" spans="1:64" x14ac:dyDescent="0.25">
      <c r="A83" s="28" t="s">
        <v>347</v>
      </c>
      <c r="B83" s="28">
        <v>47175</v>
      </c>
      <c r="C83" s="28">
        <v>93.24</v>
      </c>
      <c r="D83" s="28">
        <v>14.98</v>
      </c>
      <c r="E83" s="29">
        <v>1396.75</v>
      </c>
      <c r="F83" s="29">
        <v>1421.14</v>
      </c>
      <c r="G83" s="28">
        <v>4.1000000000000003E-3</v>
      </c>
      <c r="H83" s="28">
        <v>1E-4</v>
      </c>
      <c r="I83" s="28">
        <v>5.3E-3</v>
      </c>
      <c r="J83" s="28">
        <v>1.4E-3</v>
      </c>
      <c r="K83" s="28">
        <v>8.0000000000000002E-3</v>
      </c>
      <c r="L83" s="28">
        <v>0.96409999999999996</v>
      </c>
      <c r="M83" s="28">
        <v>1.7100000000000001E-2</v>
      </c>
      <c r="N83" s="28">
        <v>0.3614</v>
      </c>
      <c r="O83" s="28">
        <v>2.3400000000000001E-2</v>
      </c>
      <c r="P83" s="28">
        <v>0.1295</v>
      </c>
      <c r="Q83" s="28">
        <v>67.13</v>
      </c>
      <c r="R83" s="29">
        <v>51801.08</v>
      </c>
      <c r="S83" s="28">
        <v>0.20680000000000001</v>
      </c>
      <c r="T83" s="28">
        <v>0.183</v>
      </c>
      <c r="U83" s="28">
        <v>0.61019999999999996</v>
      </c>
      <c r="V83" s="28">
        <v>17.559999999999999</v>
      </c>
      <c r="W83" s="28">
        <v>10.86</v>
      </c>
      <c r="X83" s="29">
        <v>64713.93</v>
      </c>
      <c r="Y83" s="28">
        <v>124.64</v>
      </c>
      <c r="Z83" s="29">
        <v>155904.01</v>
      </c>
      <c r="AA83" s="28">
        <v>0.74729999999999996</v>
      </c>
      <c r="AB83" s="28">
        <v>0.16669999999999999</v>
      </c>
      <c r="AC83" s="28">
        <v>8.5099999999999995E-2</v>
      </c>
      <c r="AD83" s="28">
        <v>8.9999999999999998E-4</v>
      </c>
      <c r="AE83" s="28">
        <v>0.25319999999999998</v>
      </c>
      <c r="AF83" s="28">
        <v>155.9</v>
      </c>
      <c r="AG83" s="29">
        <v>4412.04</v>
      </c>
      <c r="AH83" s="28">
        <v>488.16</v>
      </c>
      <c r="AI83" s="29">
        <v>151528.62</v>
      </c>
      <c r="AJ83" s="28" t="s">
        <v>16</v>
      </c>
      <c r="AK83" s="29">
        <v>31644</v>
      </c>
      <c r="AL83" s="29">
        <v>43369.62</v>
      </c>
      <c r="AM83" s="28">
        <v>43.66</v>
      </c>
      <c r="AN83" s="28">
        <v>27.08</v>
      </c>
      <c r="AO83" s="28">
        <v>29.15</v>
      </c>
      <c r="AP83" s="28">
        <v>4.41</v>
      </c>
      <c r="AQ83" s="29">
        <v>1059.46</v>
      </c>
      <c r="AR83" s="28">
        <v>1.0716000000000001</v>
      </c>
      <c r="AS83" s="29">
        <v>1231.6099999999999</v>
      </c>
      <c r="AT83" s="29">
        <v>1852.71</v>
      </c>
      <c r="AU83" s="29">
        <v>5236.13</v>
      </c>
      <c r="AV83" s="28">
        <v>814.11</v>
      </c>
      <c r="AW83" s="28">
        <v>231.76</v>
      </c>
      <c r="AX83" s="29">
        <v>9366.32</v>
      </c>
      <c r="AY83" s="29">
        <v>4005.22</v>
      </c>
      <c r="AZ83" s="28">
        <v>0.43049999999999999</v>
      </c>
      <c r="BA83" s="29">
        <v>4418.91</v>
      </c>
      <c r="BB83" s="28">
        <v>0.47499999999999998</v>
      </c>
      <c r="BC83" s="28">
        <v>879.72</v>
      </c>
      <c r="BD83" s="28">
        <v>9.4600000000000004E-2</v>
      </c>
      <c r="BE83" s="29">
        <v>9303.86</v>
      </c>
      <c r="BF83" s="29">
        <v>3158.6</v>
      </c>
      <c r="BG83" s="28">
        <v>0.91349999999999998</v>
      </c>
      <c r="BH83" s="28">
        <v>0.56599999999999995</v>
      </c>
      <c r="BI83" s="28">
        <v>0.2162</v>
      </c>
      <c r="BJ83" s="28">
        <v>0.15329999999999999</v>
      </c>
      <c r="BK83" s="28">
        <v>3.4700000000000002E-2</v>
      </c>
      <c r="BL83" s="28">
        <v>2.98E-2</v>
      </c>
    </row>
    <row r="84" spans="1:64" x14ac:dyDescent="0.25">
      <c r="A84" s="28" t="s">
        <v>348</v>
      </c>
      <c r="B84" s="28">
        <v>48793</v>
      </c>
      <c r="C84" s="28">
        <v>92.1</v>
      </c>
      <c r="D84" s="28">
        <v>14.25</v>
      </c>
      <c r="E84" s="29">
        <v>1312.02</v>
      </c>
      <c r="F84" s="29">
        <v>1345.81</v>
      </c>
      <c r="G84" s="28">
        <v>2.7000000000000001E-3</v>
      </c>
      <c r="H84" s="28">
        <v>0</v>
      </c>
      <c r="I84" s="28">
        <v>5.0000000000000001E-3</v>
      </c>
      <c r="J84" s="28">
        <v>1E-3</v>
      </c>
      <c r="K84" s="28">
        <v>5.4999999999999997E-3</v>
      </c>
      <c r="L84" s="28">
        <v>0.97409999999999997</v>
      </c>
      <c r="M84" s="28">
        <v>1.15E-2</v>
      </c>
      <c r="N84" s="28">
        <v>0.40129999999999999</v>
      </c>
      <c r="O84" s="28">
        <v>0</v>
      </c>
      <c r="P84" s="28">
        <v>0.13339999999999999</v>
      </c>
      <c r="Q84" s="28">
        <v>60.27</v>
      </c>
      <c r="R84" s="29">
        <v>50699.29</v>
      </c>
      <c r="S84" s="28">
        <v>0.2162</v>
      </c>
      <c r="T84" s="28">
        <v>0.16139999999999999</v>
      </c>
      <c r="U84" s="28">
        <v>0.62229999999999996</v>
      </c>
      <c r="V84" s="28">
        <v>18.41</v>
      </c>
      <c r="W84" s="28">
        <v>9.3699999999999992</v>
      </c>
      <c r="X84" s="29">
        <v>63471.23</v>
      </c>
      <c r="Y84" s="28">
        <v>135.08000000000001</v>
      </c>
      <c r="Z84" s="29">
        <v>106646.9</v>
      </c>
      <c r="AA84" s="28">
        <v>0.88639999999999997</v>
      </c>
      <c r="AB84" s="28">
        <v>6.7599999999999993E-2</v>
      </c>
      <c r="AC84" s="28">
        <v>4.4600000000000001E-2</v>
      </c>
      <c r="AD84" s="28">
        <v>1.4E-3</v>
      </c>
      <c r="AE84" s="28">
        <v>0.114</v>
      </c>
      <c r="AF84" s="28">
        <v>106.65</v>
      </c>
      <c r="AG84" s="29">
        <v>2738.39</v>
      </c>
      <c r="AH84" s="28">
        <v>394.5</v>
      </c>
      <c r="AI84" s="29">
        <v>102648.67</v>
      </c>
      <c r="AJ84" s="28" t="s">
        <v>16</v>
      </c>
      <c r="AK84" s="29">
        <v>30153</v>
      </c>
      <c r="AL84" s="29">
        <v>41367.67</v>
      </c>
      <c r="AM84" s="28">
        <v>38.79</v>
      </c>
      <c r="AN84" s="28">
        <v>24.36</v>
      </c>
      <c r="AO84" s="28">
        <v>26.8</v>
      </c>
      <c r="AP84" s="28">
        <v>4.63</v>
      </c>
      <c r="AQ84" s="29">
        <v>1014.64</v>
      </c>
      <c r="AR84" s="28">
        <v>1.0945</v>
      </c>
      <c r="AS84" s="29">
        <v>1062.8399999999999</v>
      </c>
      <c r="AT84" s="29">
        <v>1846</v>
      </c>
      <c r="AU84" s="29">
        <v>5012.54</v>
      </c>
      <c r="AV84" s="28">
        <v>801.89</v>
      </c>
      <c r="AW84" s="28">
        <v>218.08</v>
      </c>
      <c r="AX84" s="29">
        <v>8941.35</v>
      </c>
      <c r="AY84" s="29">
        <v>4859.22</v>
      </c>
      <c r="AZ84" s="28">
        <v>0.54769999999999996</v>
      </c>
      <c r="BA84" s="29">
        <v>3252.53</v>
      </c>
      <c r="BB84" s="28">
        <v>0.36659999999999998</v>
      </c>
      <c r="BC84" s="28">
        <v>760.81</v>
      </c>
      <c r="BD84" s="28">
        <v>8.5699999999999998E-2</v>
      </c>
      <c r="BE84" s="29">
        <v>8872.56</v>
      </c>
      <c r="BF84" s="29">
        <v>4865.28</v>
      </c>
      <c r="BG84" s="28">
        <v>1.7677</v>
      </c>
      <c r="BH84" s="28">
        <v>0.56020000000000003</v>
      </c>
      <c r="BI84" s="28">
        <v>0.2298</v>
      </c>
      <c r="BJ84" s="28">
        <v>0.1484</v>
      </c>
      <c r="BK84" s="28">
        <v>3.9E-2</v>
      </c>
      <c r="BL84" s="28">
        <v>2.2599999999999999E-2</v>
      </c>
    </row>
    <row r="85" spans="1:64" x14ac:dyDescent="0.25">
      <c r="A85" s="28" t="s">
        <v>349</v>
      </c>
      <c r="B85" s="28">
        <v>45260</v>
      </c>
      <c r="C85" s="28">
        <v>78.62</v>
      </c>
      <c r="D85" s="28">
        <v>12.32</v>
      </c>
      <c r="E85" s="28">
        <v>968.72</v>
      </c>
      <c r="F85" s="28">
        <v>962.33</v>
      </c>
      <c r="G85" s="28">
        <v>4.0000000000000001E-3</v>
      </c>
      <c r="H85" s="28">
        <v>0</v>
      </c>
      <c r="I85" s="28">
        <v>5.0000000000000001E-3</v>
      </c>
      <c r="J85" s="28">
        <v>2E-3</v>
      </c>
      <c r="K85" s="28">
        <v>1.37E-2</v>
      </c>
      <c r="L85" s="28">
        <v>0.95630000000000004</v>
      </c>
      <c r="M85" s="28">
        <v>1.89E-2</v>
      </c>
      <c r="N85" s="28">
        <v>0.40810000000000002</v>
      </c>
      <c r="O85" s="28">
        <v>0</v>
      </c>
      <c r="P85" s="28">
        <v>0.13880000000000001</v>
      </c>
      <c r="Q85" s="28">
        <v>47.3</v>
      </c>
      <c r="R85" s="29">
        <v>48452.5</v>
      </c>
      <c r="S85" s="28">
        <v>0.2167</v>
      </c>
      <c r="T85" s="28">
        <v>0.18890000000000001</v>
      </c>
      <c r="U85" s="28">
        <v>0.59440000000000004</v>
      </c>
      <c r="V85" s="28">
        <v>16.920000000000002</v>
      </c>
      <c r="W85" s="28">
        <v>8.26</v>
      </c>
      <c r="X85" s="29">
        <v>56521.41</v>
      </c>
      <c r="Y85" s="28">
        <v>113.11</v>
      </c>
      <c r="Z85" s="29">
        <v>105245.59</v>
      </c>
      <c r="AA85" s="28">
        <v>0.85160000000000002</v>
      </c>
      <c r="AB85" s="28">
        <v>0.1041</v>
      </c>
      <c r="AC85" s="28">
        <v>4.2900000000000001E-2</v>
      </c>
      <c r="AD85" s="28">
        <v>1.4E-3</v>
      </c>
      <c r="AE85" s="28">
        <v>0.15049999999999999</v>
      </c>
      <c r="AF85" s="28">
        <v>105.25</v>
      </c>
      <c r="AG85" s="29">
        <v>2656.59</v>
      </c>
      <c r="AH85" s="28">
        <v>387.91</v>
      </c>
      <c r="AI85" s="29">
        <v>104807.47</v>
      </c>
      <c r="AJ85" s="28" t="s">
        <v>16</v>
      </c>
      <c r="AK85" s="29">
        <v>29149</v>
      </c>
      <c r="AL85" s="29">
        <v>40195.03</v>
      </c>
      <c r="AM85" s="28">
        <v>41.77</v>
      </c>
      <c r="AN85" s="28">
        <v>24.15</v>
      </c>
      <c r="AO85" s="28">
        <v>27.31</v>
      </c>
      <c r="AP85" s="28">
        <v>4.3099999999999996</v>
      </c>
      <c r="AQ85" s="29">
        <v>1058.19</v>
      </c>
      <c r="AR85" s="28">
        <v>1.1657999999999999</v>
      </c>
      <c r="AS85" s="29">
        <v>1066.74</v>
      </c>
      <c r="AT85" s="29">
        <v>1879.31</v>
      </c>
      <c r="AU85" s="29">
        <v>4903.6099999999997</v>
      </c>
      <c r="AV85" s="28">
        <v>895.82</v>
      </c>
      <c r="AW85" s="28">
        <v>183.2</v>
      </c>
      <c r="AX85" s="29">
        <v>8928.68</v>
      </c>
      <c r="AY85" s="29">
        <v>4895.1899999999996</v>
      </c>
      <c r="AZ85" s="28">
        <v>0.53310000000000002</v>
      </c>
      <c r="BA85" s="29">
        <v>3518.94</v>
      </c>
      <c r="BB85" s="28">
        <v>0.38319999999999999</v>
      </c>
      <c r="BC85" s="28">
        <v>767.87</v>
      </c>
      <c r="BD85" s="28">
        <v>8.3599999999999994E-2</v>
      </c>
      <c r="BE85" s="29">
        <v>9182</v>
      </c>
      <c r="BF85" s="29">
        <v>4409.3599999999997</v>
      </c>
      <c r="BG85" s="28">
        <v>1.6408</v>
      </c>
      <c r="BH85" s="28">
        <v>0.54479999999999995</v>
      </c>
      <c r="BI85" s="28">
        <v>0.2114</v>
      </c>
      <c r="BJ85" s="28">
        <v>0.1837</v>
      </c>
      <c r="BK85" s="28">
        <v>3.7699999999999997E-2</v>
      </c>
      <c r="BL85" s="28">
        <v>2.2499999999999999E-2</v>
      </c>
    </row>
    <row r="86" spans="1:64" x14ac:dyDescent="0.25">
      <c r="A86" s="28" t="s">
        <v>350</v>
      </c>
      <c r="B86" s="28">
        <v>50419</v>
      </c>
      <c r="C86" s="28">
        <v>80.14</v>
      </c>
      <c r="D86" s="28">
        <v>24.58</v>
      </c>
      <c r="E86" s="29">
        <v>1969.97</v>
      </c>
      <c r="F86" s="29">
        <v>1960.71</v>
      </c>
      <c r="G86" s="28">
        <v>5.4000000000000003E-3</v>
      </c>
      <c r="H86" s="28">
        <v>2.9999999999999997E-4</v>
      </c>
      <c r="I86" s="28">
        <v>8.3000000000000001E-3</v>
      </c>
      <c r="J86" s="28">
        <v>1.6999999999999999E-3</v>
      </c>
      <c r="K86" s="28">
        <v>1.3599999999999999E-2</v>
      </c>
      <c r="L86" s="28">
        <v>0.94940000000000002</v>
      </c>
      <c r="M86" s="28">
        <v>2.1299999999999999E-2</v>
      </c>
      <c r="N86" s="28">
        <v>0.34660000000000002</v>
      </c>
      <c r="O86" s="28">
        <v>2.7000000000000001E-3</v>
      </c>
      <c r="P86" s="28">
        <v>0.12529999999999999</v>
      </c>
      <c r="Q86" s="28">
        <v>88.2</v>
      </c>
      <c r="R86" s="29">
        <v>54131.66</v>
      </c>
      <c r="S86" s="28">
        <v>0.1986</v>
      </c>
      <c r="T86" s="28">
        <v>0.20069999999999999</v>
      </c>
      <c r="U86" s="28">
        <v>0.60070000000000001</v>
      </c>
      <c r="V86" s="28">
        <v>18.66</v>
      </c>
      <c r="W86" s="28">
        <v>13.45</v>
      </c>
      <c r="X86" s="29">
        <v>68666.13</v>
      </c>
      <c r="Y86" s="28">
        <v>141.68</v>
      </c>
      <c r="Z86" s="29">
        <v>131515.37</v>
      </c>
      <c r="AA86" s="28">
        <v>0.81120000000000003</v>
      </c>
      <c r="AB86" s="28">
        <v>0.1525</v>
      </c>
      <c r="AC86" s="28">
        <v>3.5299999999999998E-2</v>
      </c>
      <c r="AD86" s="28">
        <v>1E-3</v>
      </c>
      <c r="AE86" s="28">
        <v>0.19189999999999999</v>
      </c>
      <c r="AF86" s="28">
        <v>131.52000000000001</v>
      </c>
      <c r="AG86" s="29">
        <v>3742.01</v>
      </c>
      <c r="AH86" s="28">
        <v>476.58</v>
      </c>
      <c r="AI86" s="29">
        <v>135830.19</v>
      </c>
      <c r="AJ86" s="28" t="s">
        <v>16</v>
      </c>
      <c r="AK86" s="29">
        <v>32024</v>
      </c>
      <c r="AL86" s="29">
        <v>44963.519999999997</v>
      </c>
      <c r="AM86" s="28">
        <v>44.29</v>
      </c>
      <c r="AN86" s="28">
        <v>27.05</v>
      </c>
      <c r="AO86" s="28">
        <v>31.01</v>
      </c>
      <c r="AP86" s="28">
        <v>4.6900000000000004</v>
      </c>
      <c r="AQ86" s="28">
        <v>962.79</v>
      </c>
      <c r="AR86" s="28">
        <v>1.0218</v>
      </c>
      <c r="AS86" s="29">
        <v>1046.3699999999999</v>
      </c>
      <c r="AT86" s="29">
        <v>1771.3</v>
      </c>
      <c r="AU86" s="29">
        <v>5061.34</v>
      </c>
      <c r="AV86" s="28">
        <v>861.04</v>
      </c>
      <c r="AW86" s="28">
        <v>242.96</v>
      </c>
      <c r="AX86" s="29">
        <v>8983</v>
      </c>
      <c r="AY86" s="29">
        <v>4119.9799999999996</v>
      </c>
      <c r="AZ86" s="28">
        <v>0.4672</v>
      </c>
      <c r="BA86" s="29">
        <v>4031.91</v>
      </c>
      <c r="BB86" s="28">
        <v>0.4572</v>
      </c>
      <c r="BC86" s="28">
        <v>667.46</v>
      </c>
      <c r="BD86" s="28">
        <v>7.5700000000000003E-2</v>
      </c>
      <c r="BE86" s="29">
        <v>8819.35</v>
      </c>
      <c r="BF86" s="29">
        <v>3441.94</v>
      </c>
      <c r="BG86" s="28">
        <v>1.0063</v>
      </c>
      <c r="BH86" s="28">
        <v>0.57620000000000005</v>
      </c>
      <c r="BI86" s="28">
        <v>0.22159999999999999</v>
      </c>
      <c r="BJ86" s="28">
        <v>0.1426</v>
      </c>
      <c r="BK86" s="28">
        <v>3.6299999999999999E-2</v>
      </c>
      <c r="BL86" s="28">
        <v>2.3300000000000001E-2</v>
      </c>
    </row>
    <row r="87" spans="1:64" x14ac:dyDescent="0.25">
      <c r="A87" s="28" t="s">
        <v>351</v>
      </c>
      <c r="B87" s="28">
        <v>45278</v>
      </c>
      <c r="C87" s="28">
        <v>147.76</v>
      </c>
      <c r="D87" s="28">
        <v>14.77</v>
      </c>
      <c r="E87" s="29">
        <v>2181.84</v>
      </c>
      <c r="F87" s="29">
        <v>2148.14</v>
      </c>
      <c r="G87" s="28">
        <v>3.5999999999999999E-3</v>
      </c>
      <c r="H87" s="28">
        <v>2.0000000000000001E-4</v>
      </c>
      <c r="I87" s="28">
        <v>4.7999999999999996E-3</v>
      </c>
      <c r="J87" s="28">
        <v>1.2999999999999999E-3</v>
      </c>
      <c r="K87" s="28">
        <v>6.8999999999999999E-3</v>
      </c>
      <c r="L87" s="28">
        <v>0.96699999999999997</v>
      </c>
      <c r="M87" s="28">
        <v>1.6199999999999999E-2</v>
      </c>
      <c r="N87" s="28">
        <v>0.43120000000000003</v>
      </c>
      <c r="O87" s="28">
        <v>6.4999999999999997E-3</v>
      </c>
      <c r="P87" s="28">
        <v>0.1396</v>
      </c>
      <c r="Q87" s="28">
        <v>96.58</v>
      </c>
      <c r="R87" s="29">
        <v>52720.17</v>
      </c>
      <c r="S87" s="28">
        <v>0.1971</v>
      </c>
      <c r="T87" s="28">
        <v>0.1744</v>
      </c>
      <c r="U87" s="28">
        <v>0.62849999999999995</v>
      </c>
      <c r="V87" s="28">
        <v>18.63</v>
      </c>
      <c r="W87" s="28">
        <v>14.21</v>
      </c>
      <c r="X87" s="29">
        <v>66349.240000000005</v>
      </c>
      <c r="Y87" s="28">
        <v>148.53</v>
      </c>
      <c r="Z87" s="29">
        <v>119542.72</v>
      </c>
      <c r="AA87" s="28">
        <v>0.79979999999999996</v>
      </c>
      <c r="AB87" s="28">
        <v>0.12529999999999999</v>
      </c>
      <c r="AC87" s="28">
        <v>7.3499999999999996E-2</v>
      </c>
      <c r="AD87" s="28">
        <v>1.4E-3</v>
      </c>
      <c r="AE87" s="28">
        <v>0.20130000000000001</v>
      </c>
      <c r="AF87" s="28">
        <v>119.54</v>
      </c>
      <c r="AG87" s="29">
        <v>3169.15</v>
      </c>
      <c r="AH87" s="28">
        <v>395.09</v>
      </c>
      <c r="AI87" s="29">
        <v>118404.01</v>
      </c>
      <c r="AJ87" s="28" t="s">
        <v>16</v>
      </c>
      <c r="AK87" s="29">
        <v>29316</v>
      </c>
      <c r="AL87" s="29">
        <v>41403.82</v>
      </c>
      <c r="AM87" s="28">
        <v>39.93</v>
      </c>
      <c r="AN87" s="28">
        <v>25.36</v>
      </c>
      <c r="AO87" s="28">
        <v>27.73</v>
      </c>
      <c r="AP87" s="28">
        <v>4.17</v>
      </c>
      <c r="AQ87" s="28">
        <v>966.55</v>
      </c>
      <c r="AR87" s="28">
        <v>1.0351999999999999</v>
      </c>
      <c r="AS87" s="29">
        <v>1062.3599999999999</v>
      </c>
      <c r="AT87" s="29">
        <v>1851.28</v>
      </c>
      <c r="AU87" s="29">
        <v>5066.78</v>
      </c>
      <c r="AV87" s="28">
        <v>801.99</v>
      </c>
      <c r="AW87" s="28">
        <v>205.47</v>
      </c>
      <c r="AX87" s="29">
        <v>8987.8700000000008</v>
      </c>
      <c r="AY87" s="29">
        <v>4688.3999999999996</v>
      </c>
      <c r="AZ87" s="28">
        <v>0.52990000000000004</v>
      </c>
      <c r="BA87" s="29">
        <v>3335.43</v>
      </c>
      <c r="BB87" s="28">
        <v>0.377</v>
      </c>
      <c r="BC87" s="28">
        <v>823.3</v>
      </c>
      <c r="BD87" s="28">
        <v>9.3100000000000002E-2</v>
      </c>
      <c r="BE87" s="29">
        <v>8847.1299999999992</v>
      </c>
      <c r="BF87" s="29">
        <v>4130.07</v>
      </c>
      <c r="BG87" s="28">
        <v>1.4675</v>
      </c>
      <c r="BH87" s="28">
        <v>0.56740000000000002</v>
      </c>
      <c r="BI87" s="28">
        <v>0.22919999999999999</v>
      </c>
      <c r="BJ87" s="28">
        <v>0.13869999999999999</v>
      </c>
      <c r="BK87" s="28">
        <v>3.32E-2</v>
      </c>
      <c r="BL87" s="28">
        <v>3.15E-2</v>
      </c>
    </row>
    <row r="88" spans="1:64" x14ac:dyDescent="0.25">
      <c r="A88" s="28" t="s">
        <v>352</v>
      </c>
      <c r="B88" s="28">
        <v>47258</v>
      </c>
      <c r="C88" s="28">
        <v>53.76</v>
      </c>
      <c r="D88" s="28">
        <v>15.29</v>
      </c>
      <c r="E88" s="28">
        <v>822.17</v>
      </c>
      <c r="F88" s="28">
        <v>861.76</v>
      </c>
      <c r="G88" s="28">
        <v>8.0999999999999996E-3</v>
      </c>
      <c r="H88" s="28">
        <v>4.0000000000000002E-4</v>
      </c>
      <c r="I88" s="28">
        <v>7.1000000000000004E-3</v>
      </c>
      <c r="J88" s="28">
        <v>6.9999999999999999E-4</v>
      </c>
      <c r="K88" s="28">
        <v>3.1899999999999998E-2</v>
      </c>
      <c r="L88" s="28">
        <v>0.92969999999999997</v>
      </c>
      <c r="M88" s="28">
        <v>2.2100000000000002E-2</v>
      </c>
      <c r="N88" s="28">
        <v>0.2412</v>
      </c>
      <c r="O88" s="28">
        <v>3.8999999999999998E-3</v>
      </c>
      <c r="P88" s="28">
        <v>0.11020000000000001</v>
      </c>
      <c r="Q88" s="28">
        <v>42.4</v>
      </c>
      <c r="R88" s="29">
        <v>52050.78</v>
      </c>
      <c r="S88" s="28">
        <v>0.22090000000000001</v>
      </c>
      <c r="T88" s="28">
        <v>0.17879999999999999</v>
      </c>
      <c r="U88" s="28">
        <v>0.60029999999999994</v>
      </c>
      <c r="V88" s="28">
        <v>17.8</v>
      </c>
      <c r="W88" s="28">
        <v>7.99</v>
      </c>
      <c r="X88" s="29">
        <v>62049.31</v>
      </c>
      <c r="Y88" s="28">
        <v>100.19</v>
      </c>
      <c r="Z88" s="29">
        <v>136210.56</v>
      </c>
      <c r="AA88" s="28">
        <v>0.84589999999999999</v>
      </c>
      <c r="AB88" s="28">
        <v>0.111</v>
      </c>
      <c r="AC88" s="28">
        <v>4.19E-2</v>
      </c>
      <c r="AD88" s="28">
        <v>1.1999999999999999E-3</v>
      </c>
      <c r="AE88" s="28">
        <v>0.15459999999999999</v>
      </c>
      <c r="AF88" s="28">
        <v>136.21</v>
      </c>
      <c r="AG88" s="29">
        <v>3754.94</v>
      </c>
      <c r="AH88" s="28">
        <v>494.12</v>
      </c>
      <c r="AI88" s="29">
        <v>126037.81</v>
      </c>
      <c r="AJ88" s="28" t="s">
        <v>16</v>
      </c>
      <c r="AK88" s="29">
        <v>33744</v>
      </c>
      <c r="AL88" s="29">
        <v>50102.74</v>
      </c>
      <c r="AM88" s="28">
        <v>44.63</v>
      </c>
      <c r="AN88" s="28">
        <v>25.76</v>
      </c>
      <c r="AO88" s="28">
        <v>29.79</v>
      </c>
      <c r="AP88" s="28">
        <v>4.8499999999999996</v>
      </c>
      <c r="AQ88" s="29">
        <v>1178.55</v>
      </c>
      <c r="AR88" s="28">
        <v>1.0626</v>
      </c>
      <c r="AS88" s="29">
        <v>1221.51</v>
      </c>
      <c r="AT88" s="29">
        <v>1767.64</v>
      </c>
      <c r="AU88" s="29">
        <v>5121.68</v>
      </c>
      <c r="AV88" s="28">
        <v>922.62</v>
      </c>
      <c r="AW88" s="28">
        <v>165.93</v>
      </c>
      <c r="AX88" s="29">
        <v>9199.3799999999992</v>
      </c>
      <c r="AY88" s="29">
        <v>3967.31</v>
      </c>
      <c r="AZ88" s="28">
        <v>0.43480000000000002</v>
      </c>
      <c r="BA88" s="29">
        <v>4599.63</v>
      </c>
      <c r="BB88" s="28">
        <v>0.50409999999999999</v>
      </c>
      <c r="BC88" s="28">
        <v>557.78</v>
      </c>
      <c r="BD88" s="28">
        <v>6.1100000000000002E-2</v>
      </c>
      <c r="BE88" s="29">
        <v>9124.7199999999993</v>
      </c>
      <c r="BF88" s="29">
        <v>3700.66</v>
      </c>
      <c r="BG88" s="28">
        <v>0.92520000000000002</v>
      </c>
      <c r="BH88" s="28">
        <v>0.57509999999999994</v>
      </c>
      <c r="BI88" s="28">
        <v>0.2029</v>
      </c>
      <c r="BJ88" s="28">
        <v>0.16320000000000001</v>
      </c>
      <c r="BK88" s="28">
        <v>3.4099999999999998E-2</v>
      </c>
      <c r="BL88" s="28">
        <v>2.47E-2</v>
      </c>
    </row>
    <row r="89" spans="1:64" x14ac:dyDescent="0.25">
      <c r="A89" s="28" t="s">
        <v>353</v>
      </c>
      <c r="B89" s="28">
        <v>43729</v>
      </c>
      <c r="C89" s="28">
        <v>90.95</v>
      </c>
      <c r="D89" s="28">
        <v>26.47</v>
      </c>
      <c r="E89" s="29">
        <v>2407.94</v>
      </c>
      <c r="F89" s="29">
        <v>2383.19</v>
      </c>
      <c r="G89" s="28">
        <v>6.1999999999999998E-3</v>
      </c>
      <c r="H89" s="28">
        <v>5.0000000000000001E-4</v>
      </c>
      <c r="I89" s="28">
        <v>9.1000000000000004E-3</v>
      </c>
      <c r="J89" s="28">
        <v>1.1000000000000001E-3</v>
      </c>
      <c r="K89" s="28">
        <v>1.1299999999999999E-2</v>
      </c>
      <c r="L89" s="28">
        <v>0.95109999999999995</v>
      </c>
      <c r="M89" s="28">
        <v>2.07E-2</v>
      </c>
      <c r="N89" s="28">
        <v>0.313</v>
      </c>
      <c r="O89" s="28">
        <v>3.0999999999999999E-3</v>
      </c>
      <c r="P89" s="28">
        <v>0.123</v>
      </c>
      <c r="Q89" s="28">
        <v>104.12</v>
      </c>
      <c r="R89" s="29">
        <v>54961.279999999999</v>
      </c>
      <c r="S89" s="28">
        <v>0.219</v>
      </c>
      <c r="T89" s="28">
        <v>0.19650000000000001</v>
      </c>
      <c r="U89" s="28">
        <v>0.58450000000000002</v>
      </c>
      <c r="V89" s="28">
        <v>19.39</v>
      </c>
      <c r="W89" s="28">
        <v>14.98</v>
      </c>
      <c r="X89" s="29">
        <v>71902.100000000006</v>
      </c>
      <c r="Y89" s="28">
        <v>155.86000000000001</v>
      </c>
      <c r="Z89" s="29">
        <v>131408.10999999999</v>
      </c>
      <c r="AA89" s="28">
        <v>0.82299999999999995</v>
      </c>
      <c r="AB89" s="28">
        <v>0.12889999999999999</v>
      </c>
      <c r="AC89" s="28">
        <v>4.7E-2</v>
      </c>
      <c r="AD89" s="28">
        <v>1E-3</v>
      </c>
      <c r="AE89" s="28">
        <v>0.17749999999999999</v>
      </c>
      <c r="AF89" s="28">
        <v>131.41</v>
      </c>
      <c r="AG89" s="29">
        <v>3741.77</v>
      </c>
      <c r="AH89" s="28">
        <v>481.73</v>
      </c>
      <c r="AI89" s="29">
        <v>139131.06</v>
      </c>
      <c r="AJ89" s="28" t="s">
        <v>16</v>
      </c>
      <c r="AK89" s="29">
        <v>32829</v>
      </c>
      <c r="AL89" s="29">
        <v>46777.17</v>
      </c>
      <c r="AM89" s="28">
        <v>45.35</v>
      </c>
      <c r="AN89" s="28">
        <v>27.08</v>
      </c>
      <c r="AO89" s="28">
        <v>29.87</v>
      </c>
      <c r="AP89" s="28">
        <v>4.6399999999999997</v>
      </c>
      <c r="AQ89" s="28">
        <v>855.22</v>
      </c>
      <c r="AR89" s="28">
        <v>0.9798</v>
      </c>
      <c r="AS89" s="29">
        <v>1056.0899999999999</v>
      </c>
      <c r="AT89" s="29">
        <v>1742.67</v>
      </c>
      <c r="AU89" s="29">
        <v>5088.9399999999996</v>
      </c>
      <c r="AV89" s="28">
        <v>906.76</v>
      </c>
      <c r="AW89" s="28">
        <v>264.52999999999997</v>
      </c>
      <c r="AX89" s="29">
        <v>9058.99</v>
      </c>
      <c r="AY89" s="29">
        <v>4232.92</v>
      </c>
      <c r="AZ89" s="28">
        <v>0.48470000000000002</v>
      </c>
      <c r="BA89" s="29">
        <v>3856.62</v>
      </c>
      <c r="BB89" s="28">
        <v>0.44159999999999999</v>
      </c>
      <c r="BC89" s="28">
        <v>642.78</v>
      </c>
      <c r="BD89" s="28">
        <v>7.3599999999999999E-2</v>
      </c>
      <c r="BE89" s="29">
        <v>8732.32</v>
      </c>
      <c r="BF89" s="29">
        <v>3614.86</v>
      </c>
      <c r="BG89" s="28">
        <v>1.0158</v>
      </c>
      <c r="BH89" s="28">
        <v>0.59560000000000002</v>
      </c>
      <c r="BI89" s="28">
        <v>0.2268</v>
      </c>
      <c r="BJ89" s="28">
        <v>0.123</v>
      </c>
      <c r="BK89" s="28">
        <v>3.3099999999999997E-2</v>
      </c>
      <c r="BL89" s="28">
        <v>2.1600000000000001E-2</v>
      </c>
    </row>
    <row r="90" spans="1:64" x14ac:dyDescent="0.25">
      <c r="A90" s="28" t="s">
        <v>354</v>
      </c>
      <c r="B90" s="28">
        <v>47829</v>
      </c>
      <c r="C90" s="28">
        <v>83.52</v>
      </c>
      <c r="D90" s="28">
        <v>14.9</v>
      </c>
      <c r="E90" s="29">
        <v>1244.3800000000001</v>
      </c>
      <c r="F90" s="29">
        <v>1225.33</v>
      </c>
      <c r="G90" s="28">
        <v>3.7000000000000002E-3</v>
      </c>
      <c r="H90" s="28">
        <v>5.0000000000000001E-4</v>
      </c>
      <c r="I90" s="28">
        <v>4.7000000000000002E-3</v>
      </c>
      <c r="J90" s="28">
        <v>8.9999999999999998E-4</v>
      </c>
      <c r="K90" s="28">
        <v>9.1000000000000004E-3</v>
      </c>
      <c r="L90" s="28">
        <v>0.96609999999999996</v>
      </c>
      <c r="M90" s="28">
        <v>1.4999999999999999E-2</v>
      </c>
      <c r="N90" s="28">
        <v>0.25290000000000001</v>
      </c>
      <c r="O90" s="28">
        <v>0</v>
      </c>
      <c r="P90" s="28">
        <v>0.1154</v>
      </c>
      <c r="Q90" s="28">
        <v>57.7</v>
      </c>
      <c r="R90" s="29">
        <v>51826.57</v>
      </c>
      <c r="S90" s="28">
        <v>0.2626</v>
      </c>
      <c r="T90" s="28">
        <v>0.1993</v>
      </c>
      <c r="U90" s="28">
        <v>0.53810000000000002</v>
      </c>
      <c r="V90" s="28">
        <v>18.28</v>
      </c>
      <c r="W90" s="28">
        <v>8.52</v>
      </c>
      <c r="X90" s="29">
        <v>70701.78</v>
      </c>
      <c r="Y90" s="28">
        <v>142.69999999999999</v>
      </c>
      <c r="Z90" s="29">
        <v>113837.67</v>
      </c>
      <c r="AA90" s="28">
        <v>0.89549999999999996</v>
      </c>
      <c r="AB90" s="28">
        <v>5.7500000000000002E-2</v>
      </c>
      <c r="AC90" s="28">
        <v>4.5699999999999998E-2</v>
      </c>
      <c r="AD90" s="28">
        <v>1.2999999999999999E-3</v>
      </c>
      <c r="AE90" s="28">
        <v>0.1048</v>
      </c>
      <c r="AF90" s="28">
        <v>113.84</v>
      </c>
      <c r="AG90" s="29">
        <v>2915.9</v>
      </c>
      <c r="AH90" s="28">
        <v>416.7</v>
      </c>
      <c r="AI90" s="29">
        <v>110215.81</v>
      </c>
      <c r="AJ90" s="28" t="s">
        <v>16</v>
      </c>
      <c r="AK90" s="29">
        <v>34587</v>
      </c>
      <c r="AL90" s="29">
        <v>47953.87</v>
      </c>
      <c r="AM90" s="28">
        <v>35.96</v>
      </c>
      <c r="AN90" s="28">
        <v>24.69</v>
      </c>
      <c r="AO90" s="28">
        <v>26.18</v>
      </c>
      <c r="AP90" s="28">
        <v>4.76</v>
      </c>
      <c r="AQ90" s="29">
        <v>1259.6400000000001</v>
      </c>
      <c r="AR90" s="28">
        <v>1.0955999999999999</v>
      </c>
      <c r="AS90" s="29">
        <v>1165.92</v>
      </c>
      <c r="AT90" s="29">
        <v>1873.71</v>
      </c>
      <c r="AU90" s="29">
        <v>5161.3500000000004</v>
      </c>
      <c r="AV90" s="28">
        <v>857.97</v>
      </c>
      <c r="AW90" s="28">
        <v>197.58</v>
      </c>
      <c r="AX90" s="29">
        <v>9256.5400000000009</v>
      </c>
      <c r="AY90" s="29">
        <v>4676.62</v>
      </c>
      <c r="AZ90" s="28">
        <v>0.51570000000000005</v>
      </c>
      <c r="BA90" s="29">
        <v>3828.45</v>
      </c>
      <c r="BB90" s="28">
        <v>0.42220000000000002</v>
      </c>
      <c r="BC90" s="28">
        <v>563.41</v>
      </c>
      <c r="BD90" s="28">
        <v>6.2100000000000002E-2</v>
      </c>
      <c r="BE90" s="29">
        <v>9068.4699999999993</v>
      </c>
      <c r="BF90" s="29">
        <v>4176.4399999999996</v>
      </c>
      <c r="BG90" s="28">
        <v>1.2750999999999999</v>
      </c>
      <c r="BH90" s="28">
        <v>0.56569999999999998</v>
      </c>
      <c r="BI90" s="28">
        <v>0.21310000000000001</v>
      </c>
      <c r="BJ90" s="28">
        <v>0.15279999999999999</v>
      </c>
      <c r="BK90" s="28">
        <v>3.7699999999999997E-2</v>
      </c>
      <c r="BL90" s="28">
        <v>3.0599999999999999E-2</v>
      </c>
    </row>
    <row r="91" spans="1:64" x14ac:dyDescent="0.25">
      <c r="A91" s="28" t="s">
        <v>355</v>
      </c>
      <c r="B91" s="28">
        <v>43737</v>
      </c>
      <c r="C91" s="28">
        <v>32</v>
      </c>
      <c r="D91" s="28">
        <v>246.24</v>
      </c>
      <c r="E91" s="29">
        <v>7879.79</v>
      </c>
      <c r="F91" s="29">
        <v>7585.43</v>
      </c>
      <c r="G91" s="28">
        <v>6.2300000000000001E-2</v>
      </c>
      <c r="H91" s="28">
        <v>2.9999999999999997E-4</v>
      </c>
      <c r="I91" s="28">
        <v>5.3199999999999997E-2</v>
      </c>
      <c r="J91" s="28">
        <v>1.1000000000000001E-3</v>
      </c>
      <c r="K91" s="28">
        <v>2.8799999999999999E-2</v>
      </c>
      <c r="L91" s="28">
        <v>0.81469999999999998</v>
      </c>
      <c r="M91" s="28">
        <v>3.9600000000000003E-2</v>
      </c>
      <c r="N91" s="28">
        <v>0.15379999999999999</v>
      </c>
      <c r="O91" s="28">
        <v>3.1699999999999999E-2</v>
      </c>
      <c r="P91" s="28">
        <v>0.1033</v>
      </c>
      <c r="Q91" s="28">
        <v>341.33</v>
      </c>
      <c r="R91" s="29">
        <v>66351.38</v>
      </c>
      <c r="S91" s="28">
        <v>0.2298</v>
      </c>
      <c r="T91" s="28">
        <v>0.19769999999999999</v>
      </c>
      <c r="U91" s="28">
        <v>0.57250000000000001</v>
      </c>
      <c r="V91" s="28">
        <v>19.14</v>
      </c>
      <c r="W91" s="28">
        <v>37.979999999999997</v>
      </c>
      <c r="X91" s="29">
        <v>87499.83</v>
      </c>
      <c r="Y91" s="28">
        <v>205.06</v>
      </c>
      <c r="Z91" s="29">
        <v>181249.89</v>
      </c>
      <c r="AA91" s="28">
        <v>0.76680000000000004</v>
      </c>
      <c r="AB91" s="28">
        <v>0.2117</v>
      </c>
      <c r="AC91" s="28">
        <v>2.0400000000000001E-2</v>
      </c>
      <c r="AD91" s="28">
        <v>1.1000000000000001E-3</v>
      </c>
      <c r="AE91" s="28">
        <v>0.23330000000000001</v>
      </c>
      <c r="AF91" s="28">
        <v>181.25</v>
      </c>
      <c r="AG91" s="29">
        <v>7109</v>
      </c>
      <c r="AH91" s="28">
        <v>796.39</v>
      </c>
      <c r="AI91" s="29">
        <v>210815.44</v>
      </c>
      <c r="AJ91" s="28" t="s">
        <v>16</v>
      </c>
      <c r="AK91" s="29">
        <v>46541</v>
      </c>
      <c r="AL91" s="29">
        <v>74293.31</v>
      </c>
      <c r="AM91" s="28">
        <v>67.77</v>
      </c>
      <c r="AN91" s="28">
        <v>37.03</v>
      </c>
      <c r="AO91" s="28">
        <v>40.82</v>
      </c>
      <c r="AP91" s="28">
        <v>4.87</v>
      </c>
      <c r="AQ91" s="29">
        <v>1001.15</v>
      </c>
      <c r="AR91" s="28">
        <v>0.68479999999999996</v>
      </c>
      <c r="AS91" s="29">
        <v>1077.46</v>
      </c>
      <c r="AT91" s="29">
        <v>1923.12</v>
      </c>
      <c r="AU91" s="29">
        <v>6281.73</v>
      </c>
      <c r="AV91" s="29">
        <v>1145.18</v>
      </c>
      <c r="AW91" s="28">
        <v>397.68</v>
      </c>
      <c r="AX91" s="29">
        <v>10825.17</v>
      </c>
      <c r="AY91" s="29">
        <v>3175.16</v>
      </c>
      <c r="AZ91" s="28">
        <v>0.30759999999999998</v>
      </c>
      <c r="BA91" s="29">
        <v>6687.31</v>
      </c>
      <c r="BB91" s="28">
        <v>0.64790000000000003</v>
      </c>
      <c r="BC91" s="28">
        <v>459.08</v>
      </c>
      <c r="BD91" s="28">
        <v>4.4499999999999998E-2</v>
      </c>
      <c r="BE91" s="29">
        <v>10321.549999999999</v>
      </c>
      <c r="BF91" s="29">
        <v>1652.84</v>
      </c>
      <c r="BG91" s="28">
        <v>0.23280000000000001</v>
      </c>
      <c r="BH91" s="28">
        <v>0.62939999999999996</v>
      </c>
      <c r="BI91" s="28">
        <v>0.2266</v>
      </c>
      <c r="BJ91" s="28">
        <v>9.7699999999999995E-2</v>
      </c>
      <c r="BK91" s="28">
        <v>2.6200000000000001E-2</v>
      </c>
      <c r="BL91" s="28">
        <v>2.01E-2</v>
      </c>
    </row>
    <row r="92" spans="1:64" x14ac:dyDescent="0.25">
      <c r="A92" s="28" t="s">
        <v>356</v>
      </c>
      <c r="B92" s="28">
        <v>46714</v>
      </c>
      <c r="C92" s="28">
        <v>105.9</v>
      </c>
      <c r="D92" s="28">
        <v>10.119999999999999</v>
      </c>
      <c r="E92" s="29">
        <v>1071.72</v>
      </c>
      <c r="F92" s="29">
        <v>1093.52</v>
      </c>
      <c r="G92" s="28">
        <v>2.7000000000000001E-3</v>
      </c>
      <c r="H92" s="28">
        <v>2.0000000000000001E-4</v>
      </c>
      <c r="I92" s="28">
        <v>5.4000000000000003E-3</v>
      </c>
      <c r="J92" s="28">
        <v>1.1999999999999999E-3</v>
      </c>
      <c r="K92" s="28">
        <v>1.52E-2</v>
      </c>
      <c r="L92" s="28">
        <v>0.95540000000000003</v>
      </c>
      <c r="M92" s="28">
        <v>2.01E-2</v>
      </c>
      <c r="N92" s="28">
        <v>0.36919999999999997</v>
      </c>
      <c r="O92" s="28">
        <v>0</v>
      </c>
      <c r="P92" s="28">
        <v>0.13009999999999999</v>
      </c>
      <c r="Q92" s="28">
        <v>50.75</v>
      </c>
      <c r="R92" s="29">
        <v>50639.44</v>
      </c>
      <c r="S92" s="28">
        <v>0.23280000000000001</v>
      </c>
      <c r="T92" s="28">
        <v>0.16900000000000001</v>
      </c>
      <c r="U92" s="28">
        <v>0.59819999999999995</v>
      </c>
      <c r="V92" s="28">
        <v>17.93</v>
      </c>
      <c r="W92" s="28">
        <v>9.2899999999999991</v>
      </c>
      <c r="X92" s="29">
        <v>58010.46</v>
      </c>
      <c r="Y92" s="28">
        <v>112.03</v>
      </c>
      <c r="Z92" s="29">
        <v>97756.21</v>
      </c>
      <c r="AA92" s="28">
        <v>0.89870000000000005</v>
      </c>
      <c r="AB92" s="28">
        <v>5.3499999999999999E-2</v>
      </c>
      <c r="AC92" s="28">
        <v>4.6100000000000002E-2</v>
      </c>
      <c r="AD92" s="28">
        <v>1.6000000000000001E-3</v>
      </c>
      <c r="AE92" s="28">
        <v>0.1022</v>
      </c>
      <c r="AF92" s="28">
        <v>97.76</v>
      </c>
      <c r="AG92" s="29">
        <v>2442.9499999999998</v>
      </c>
      <c r="AH92" s="28">
        <v>366.63</v>
      </c>
      <c r="AI92" s="29">
        <v>94003.49</v>
      </c>
      <c r="AJ92" s="28" t="s">
        <v>16</v>
      </c>
      <c r="AK92" s="29">
        <v>31668</v>
      </c>
      <c r="AL92" s="29">
        <v>43446.85</v>
      </c>
      <c r="AM92" s="28">
        <v>34.479999999999997</v>
      </c>
      <c r="AN92" s="28">
        <v>24.29</v>
      </c>
      <c r="AO92" s="28">
        <v>26.58</v>
      </c>
      <c r="AP92" s="28">
        <v>4.5</v>
      </c>
      <c r="AQ92" s="29">
        <v>1036.6099999999999</v>
      </c>
      <c r="AR92" s="28">
        <v>1.1258999999999999</v>
      </c>
      <c r="AS92" s="29">
        <v>1086.29</v>
      </c>
      <c r="AT92" s="29">
        <v>1932.03</v>
      </c>
      <c r="AU92" s="29">
        <v>5022.17</v>
      </c>
      <c r="AV92" s="28">
        <v>803.25</v>
      </c>
      <c r="AW92" s="28">
        <v>185.15</v>
      </c>
      <c r="AX92" s="29">
        <v>9028.89</v>
      </c>
      <c r="AY92" s="29">
        <v>5088.59</v>
      </c>
      <c r="AZ92" s="28">
        <v>0.55510000000000004</v>
      </c>
      <c r="BA92" s="29">
        <v>3412.51</v>
      </c>
      <c r="BB92" s="28">
        <v>0.37230000000000002</v>
      </c>
      <c r="BC92" s="28">
        <v>666.04</v>
      </c>
      <c r="BD92" s="28">
        <v>7.2700000000000001E-2</v>
      </c>
      <c r="BE92" s="29">
        <v>9167.1299999999992</v>
      </c>
      <c r="BF92" s="29">
        <v>4874.7</v>
      </c>
      <c r="BG92" s="28">
        <v>1.7814000000000001</v>
      </c>
      <c r="BH92" s="28">
        <v>0.54679999999999995</v>
      </c>
      <c r="BI92" s="28">
        <v>0.2082</v>
      </c>
      <c r="BJ92" s="28">
        <v>0.18310000000000001</v>
      </c>
      <c r="BK92" s="28">
        <v>3.78E-2</v>
      </c>
      <c r="BL92" s="28">
        <v>2.41E-2</v>
      </c>
    </row>
    <row r="93" spans="1:64" x14ac:dyDescent="0.25">
      <c r="A93" s="28" t="s">
        <v>357</v>
      </c>
      <c r="B93" s="28">
        <v>45286</v>
      </c>
      <c r="C93" s="28">
        <v>26.71</v>
      </c>
      <c r="D93" s="28">
        <v>115.92</v>
      </c>
      <c r="E93" s="29">
        <v>3096.64</v>
      </c>
      <c r="F93" s="29">
        <v>3006.05</v>
      </c>
      <c r="G93" s="28">
        <v>2.9399999999999999E-2</v>
      </c>
      <c r="H93" s="28">
        <v>2.0000000000000001E-4</v>
      </c>
      <c r="I93" s="28">
        <v>1.55E-2</v>
      </c>
      <c r="J93" s="28">
        <v>8.0000000000000004E-4</v>
      </c>
      <c r="K93" s="28">
        <v>1.3299999999999999E-2</v>
      </c>
      <c r="L93" s="28">
        <v>0.91910000000000003</v>
      </c>
      <c r="M93" s="28">
        <v>2.1600000000000001E-2</v>
      </c>
      <c r="N93" s="28">
        <v>8.4000000000000005E-2</v>
      </c>
      <c r="O93" s="28">
        <v>7.7999999999999996E-3</v>
      </c>
      <c r="P93" s="28">
        <v>9.9900000000000003E-2</v>
      </c>
      <c r="Q93" s="28">
        <v>142.09</v>
      </c>
      <c r="R93" s="29">
        <v>67327.69</v>
      </c>
      <c r="S93" s="28">
        <v>0.183</v>
      </c>
      <c r="T93" s="28">
        <v>0.2001</v>
      </c>
      <c r="U93" s="28">
        <v>0.6169</v>
      </c>
      <c r="V93" s="28">
        <v>18.64</v>
      </c>
      <c r="W93" s="28">
        <v>15.41</v>
      </c>
      <c r="X93" s="29">
        <v>90008.71</v>
      </c>
      <c r="Y93" s="28">
        <v>199.22</v>
      </c>
      <c r="Z93" s="29">
        <v>230344.88</v>
      </c>
      <c r="AA93" s="28">
        <v>0.87419999999999998</v>
      </c>
      <c r="AB93" s="28">
        <v>0.1045</v>
      </c>
      <c r="AC93" s="28">
        <v>2.06E-2</v>
      </c>
      <c r="AD93" s="28">
        <v>6.9999999999999999E-4</v>
      </c>
      <c r="AE93" s="28">
        <v>0.12590000000000001</v>
      </c>
      <c r="AF93" s="28">
        <v>230.34</v>
      </c>
      <c r="AG93" s="29">
        <v>8447.3799999999992</v>
      </c>
      <c r="AH93" s="29">
        <v>1058.1400000000001</v>
      </c>
      <c r="AI93" s="29">
        <v>261302.72</v>
      </c>
      <c r="AJ93" s="28" t="s">
        <v>16</v>
      </c>
      <c r="AK93" s="29">
        <v>50398</v>
      </c>
      <c r="AL93" s="29">
        <v>98908.93</v>
      </c>
      <c r="AM93" s="28">
        <v>76.64</v>
      </c>
      <c r="AN93" s="28">
        <v>36.74</v>
      </c>
      <c r="AO93" s="28">
        <v>42.8</v>
      </c>
      <c r="AP93" s="28">
        <v>4.8899999999999997</v>
      </c>
      <c r="AQ93" s="28">
        <v>0</v>
      </c>
      <c r="AR93" s="28">
        <v>0.68289999999999995</v>
      </c>
      <c r="AS93" s="29">
        <v>1217.3</v>
      </c>
      <c r="AT93" s="29">
        <v>1960.61</v>
      </c>
      <c r="AU93" s="29">
        <v>6449.24</v>
      </c>
      <c r="AV93" s="29">
        <v>1289.74</v>
      </c>
      <c r="AW93" s="28">
        <v>357.45</v>
      </c>
      <c r="AX93" s="29">
        <v>11274.34</v>
      </c>
      <c r="AY93" s="29">
        <v>2986.62</v>
      </c>
      <c r="AZ93" s="28">
        <v>0.27310000000000001</v>
      </c>
      <c r="BA93" s="29">
        <v>7549.22</v>
      </c>
      <c r="BB93" s="28">
        <v>0.69040000000000001</v>
      </c>
      <c r="BC93" s="28">
        <v>398.8</v>
      </c>
      <c r="BD93" s="28">
        <v>3.6499999999999998E-2</v>
      </c>
      <c r="BE93" s="29">
        <v>10934.63</v>
      </c>
      <c r="BF93" s="29">
        <v>1364.37</v>
      </c>
      <c r="BG93" s="28">
        <v>0.13020000000000001</v>
      </c>
      <c r="BH93" s="28">
        <v>0.62429999999999997</v>
      </c>
      <c r="BI93" s="28">
        <v>0.21310000000000001</v>
      </c>
      <c r="BJ93" s="28">
        <v>0.1134</v>
      </c>
      <c r="BK93" s="28">
        <v>3.1E-2</v>
      </c>
      <c r="BL93" s="28">
        <v>1.8100000000000002E-2</v>
      </c>
    </row>
    <row r="94" spans="1:64" x14ac:dyDescent="0.25">
      <c r="A94" s="28" t="s">
        <v>358</v>
      </c>
      <c r="B94" s="28">
        <v>50138</v>
      </c>
      <c r="C94" s="28">
        <v>70.38</v>
      </c>
      <c r="D94" s="28">
        <v>23.03</v>
      </c>
      <c r="E94" s="29">
        <v>1620.82</v>
      </c>
      <c r="F94" s="29">
        <v>1627.38</v>
      </c>
      <c r="G94" s="28">
        <v>3.3999999999999998E-3</v>
      </c>
      <c r="H94" s="28">
        <v>2.0000000000000001E-4</v>
      </c>
      <c r="I94" s="28">
        <v>6.0000000000000001E-3</v>
      </c>
      <c r="J94" s="28">
        <v>1.2999999999999999E-3</v>
      </c>
      <c r="K94" s="28">
        <v>7.6E-3</v>
      </c>
      <c r="L94" s="28">
        <v>0.96789999999999998</v>
      </c>
      <c r="M94" s="28">
        <v>1.3599999999999999E-2</v>
      </c>
      <c r="N94" s="28">
        <v>0.31659999999999999</v>
      </c>
      <c r="O94" s="28">
        <v>0</v>
      </c>
      <c r="P94" s="28">
        <v>0.1236</v>
      </c>
      <c r="Q94" s="28">
        <v>71.7</v>
      </c>
      <c r="R94" s="29">
        <v>52859.24</v>
      </c>
      <c r="S94" s="28">
        <v>0.2417</v>
      </c>
      <c r="T94" s="28">
        <v>0.20300000000000001</v>
      </c>
      <c r="U94" s="28">
        <v>0.55530000000000002</v>
      </c>
      <c r="V94" s="28">
        <v>19.02</v>
      </c>
      <c r="W94" s="28">
        <v>10.51</v>
      </c>
      <c r="X94" s="29">
        <v>70225.2</v>
      </c>
      <c r="Y94" s="28">
        <v>148.76</v>
      </c>
      <c r="Z94" s="29">
        <v>117313.68</v>
      </c>
      <c r="AA94" s="28">
        <v>0.88190000000000002</v>
      </c>
      <c r="AB94" s="28">
        <v>6.8599999999999994E-2</v>
      </c>
      <c r="AC94" s="28">
        <v>4.8399999999999999E-2</v>
      </c>
      <c r="AD94" s="28">
        <v>1.1000000000000001E-3</v>
      </c>
      <c r="AE94" s="28">
        <v>0.11849999999999999</v>
      </c>
      <c r="AF94" s="28">
        <v>117.31</v>
      </c>
      <c r="AG94" s="29">
        <v>3162.22</v>
      </c>
      <c r="AH94" s="28">
        <v>423.49</v>
      </c>
      <c r="AI94" s="29">
        <v>119294.37</v>
      </c>
      <c r="AJ94" s="28" t="s">
        <v>16</v>
      </c>
      <c r="AK94" s="29">
        <v>32176</v>
      </c>
      <c r="AL94" s="29">
        <v>45828.3</v>
      </c>
      <c r="AM94" s="28">
        <v>44.08</v>
      </c>
      <c r="AN94" s="28">
        <v>26.09</v>
      </c>
      <c r="AO94" s="28">
        <v>29.31</v>
      </c>
      <c r="AP94" s="28">
        <v>4.57</v>
      </c>
      <c r="AQ94" s="28">
        <v>978.08</v>
      </c>
      <c r="AR94" s="28">
        <v>0.99680000000000002</v>
      </c>
      <c r="AS94" s="29">
        <v>1104.5899999999999</v>
      </c>
      <c r="AT94" s="29">
        <v>1816</v>
      </c>
      <c r="AU94" s="29">
        <v>4786.9399999999996</v>
      </c>
      <c r="AV94" s="28">
        <v>840.16</v>
      </c>
      <c r="AW94" s="28">
        <v>252.08</v>
      </c>
      <c r="AX94" s="29">
        <v>8799.7800000000007</v>
      </c>
      <c r="AY94" s="29">
        <v>4545.3599999999997</v>
      </c>
      <c r="AZ94" s="28">
        <v>0.52590000000000003</v>
      </c>
      <c r="BA94" s="29">
        <v>3433.2</v>
      </c>
      <c r="BB94" s="28">
        <v>0.3972</v>
      </c>
      <c r="BC94" s="28">
        <v>664.04</v>
      </c>
      <c r="BD94" s="28">
        <v>7.6799999999999993E-2</v>
      </c>
      <c r="BE94" s="29">
        <v>8642.6</v>
      </c>
      <c r="BF94" s="29">
        <v>4274.6000000000004</v>
      </c>
      <c r="BG94" s="28">
        <v>1.3206</v>
      </c>
      <c r="BH94" s="28">
        <v>0.57410000000000005</v>
      </c>
      <c r="BI94" s="28">
        <v>0.21740000000000001</v>
      </c>
      <c r="BJ94" s="28">
        <v>0.1507</v>
      </c>
      <c r="BK94" s="28">
        <v>3.6499999999999998E-2</v>
      </c>
      <c r="BL94" s="28">
        <v>2.1299999999999999E-2</v>
      </c>
    </row>
    <row r="95" spans="1:64" x14ac:dyDescent="0.25">
      <c r="A95" s="28" t="s">
        <v>359</v>
      </c>
      <c r="B95" s="28">
        <v>47183</v>
      </c>
      <c r="C95" s="28">
        <v>47.62</v>
      </c>
      <c r="D95" s="28">
        <v>69.61</v>
      </c>
      <c r="E95" s="29">
        <v>3314.54</v>
      </c>
      <c r="F95" s="29">
        <v>3206.14</v>
      </c>
      <c r="G95" s="28">
        <v>1.4200000000000001E-2</v>
      </c>
      <c r="H95" s="28">
        <v>2.9999999999999997E-4</v>
      </c>
      <c r="I95" s="28">
        <v>1.46E-2</v>
      </c>
      <c r="J95" s="28">
        <v>1.1999999999999999E-3</v>
      </c>
      <c r="K95" s="28">
        <v>1.6500000000000001E-2</v>
      </c>
      <c r="L95" s="28">
        <v>0.93069999999999997</v>
      </c>
      <c r="M95" s="28">
        <v>2.2599999999999999E-2</v>
      </c>
      <c r="N95" s="28">
        <v>0.1797</v>
      </c>
      <c r="O95" s="28">
        <v>7.0000000000000001E-3</v>
      </c>
      <c r="P95" s="28">
        <v>0.10920000000000001</v>
      </c>
      <c r="Q95" s="28">
        <v>140.88999999999999</v>
      </c>
      <c r="R95" s="29">
        <v>59219.98</v>
      </c>
      <c r="S95" s="28">
        <v>0.21099999999999999</v>
      </c>
      <c r="T95" s="28">
        <v>0.2142</v>
      </c>
      <c r="U95" s="28">
        <v>0.57479999999999998</v>
      </c>
      <c r="V95" s="28">
        <v>19.600000000000001</v>
      </c>
      <c r="W95" s="28">
        <v>16.510000000000002</v>
      </c>
      <c r="X95" s="29">
        <v>80024.63</v>
      </c>
      <c r="Y95" s="28">
        <v>197.76</v>
      </c>
      <c r="Z95" s="29">
        <v>173682.09</v>
      </c>
      <c r="AA95" s="28">
        <v>0.82269999999999999</v>
      </c>
      <c r="AB95" s="28">
        <v>0.14979999999999999</v>
      </c>
      <c r="AC95" s="28">
        <v>2.6700000000000002E-2</v>
      </c>
      <c r="AD95" s="28">
        <v>8.0000000000000004E-4</v>
      </c>
      <c r="AE95" s="28">
        <v>0.1774</v>
      </c>
      <c r="AF95" s="28">
        <v>173.68</v>
      </c>
      <c r="AG95" s="29">
        <v>5758.04</v>
      </c>
      <c r="AH95" s="28">
        <v>720.25</v>
      </c>
      <c r="AI95" s="29">
        <v>189492.52</v>
      </c>
      <c r="AJ95" s="28" t="s">
        <v>16</v>
      </c>
      <c r="AK95" s="29">
        <v>38989</v>
      </c>
      <c r="AL95" s="29">
        <v>61787.64</v>
      </c>
      <c r="AM95" s="28">
        <v>56.49</v>
      </c>
      <c r="AN95" s="28">
        <v>32.04</v>
      </c>
      <c r="AO95" s="28">
        <v>33.96</v>
      </c>
      <c r="AP95" s="28">
        <v>4.33</v>
      </c>
      <c r="AQ95" s="29">
        <v>1857.6</v>
      </c>
      <c r="AR95" s="28">
        <v>0.79330000000000001</v>
      </c>
      <c r="AS95" s="29">
        <v>1090.19</v>
      </c>
      <c r="AT95" s="29">
        <v>1767.7</v>
      </c>
      <c r="AU95" s="29">
        <v>5320.68</v>
      </c>
      <c r="AV95" s="29">
        <v>1004.62</v>
      </c>
      <c r="AW95" s="28">
        <v>222.14</v>
      </c>
      <c r="AX95" s="29">
        <v>9405.33</v>
      </c>
      <c r="AY95" s="29">
        <v>3286.05</v>
      </c>
      <c r="AZ95" s="28">
        <v>0.36370000000000002</v>
      </c>
      <c r="BA95" s="29">
        <v>5269.67</v>
      </c>
      <c r="BB95" s="28">
        <v>0.58330000000000004</v>
      </c>
      <c r="BC95" s="28">
        <v>479.1</v>
      </c>
      <c r="BD95" s="28">
        <v>5.2999999999999999E-2</v>
      </c>
      <c r="BE95" s="29">
        <v>9034.83</v>
      </c>
      <c r="BF95" s="29">
        <v>2075.5100000000002</v>
      </c>
      <c r="BG95" s="28">
        <v>0.34770000000000001</v>
      </c>
      <c r="BH95" s="28">
        <v>0.6069</v>
      </c>
      <c r="BI95" s="28">
        <v>0.22989999999999999</v>
      </c>
      <c r="BJ95" s="28">
        <v>0.1129</v>
      </c>
      <c r="BK95" s="28">
        <v>3.09E-2</v>
      </c>
      <c r="BL95" s="28">
        <v>1.9300000000000001E-2</v>
      </c>
    </row>
    <row r="96" spans="1:64" x14ac:dyDescent="0.25">
      <c r="A96" s="28" t="s">
        <v>360</v>
      </c>
      <c r="B96" s="28">
        <v>45294</v>
      </c>
      <c r="C96" s="28">
        <v>85.43</v>
      </c>
      <c r="D96" s="28">
        <v>17.010000000000002</v>
      </c>
      <c r="E96" s="29">
        <v>1453.28</v>
      </c>
      <c r="F96" s="29">
        <v>1464.67</v>
      </c>
      <c r="G96" s="28">
        <v>2.5000000000000001E-3</v>
      </c>
      <c r="H96" s="28">
        <v>4.0000000000000002E-4</v>
      </c>
      <c r="I96" s="28">
        <v>7.1000000000000004E-3</v>
      </c>
      <c r="J96" s="28">
        <v>1.6000000000000001E-3</v>
      </c>
      <c r="K96" s="28">
        <v>8.6999999999999994E-3</v>
      </c>
      <c r="L96" s="28">
        <v>0.96220000000000006</v>
      </c>
      <c r="M96" s="28">
        <v>1.7500000000000002E-2</v>
      </c>
      <c r="N96" s="28">
        <v>0.439</v>
      </c>
      <c r="O96" s="28">
        <v>0</v>
      </c>
      <c r="P96" s="28">
        <v>0.13739999999999999</v>
      </c>
      <c r="Q96" s="28">
        <v>63.15</v>
      </c>
      <c r="R96" s="29">
        <v>49681.01</v>
      </c>
      <c r="S96" s="28">
        <v>0.2351</v>
      </c>
      <c r="T96" s="28">
        <v>0.16600000000000001</v>
      </c>
      <c r="U96" s="28">
        <v>0.59889999999999999</v>
      </c>
      <c r="V96" s="28">
        <v>18.75</v>
      </c>
      <c r="W96" s="28">
        <v>10.88</v>
      </c>
      <c r="X96" s="29">
        <v>62630.61</v>
      </c>
      <c r="Y96" s="28">
        <v>128.71</v>
      </c>
      <c r="Z96" s="29">
        <v>107540.76</v>
      </c>
      <c r="AA96" s="28">
        <v>0.87709999999999999</v>
      </c>
      <c r="AB96" s="28">
        <v>7.5399999999999995E-2</v>
      </c>
      <c r="AC96" s="28">
        <v>4.6100000000000002E-2</v>
      </c>
      <c r="AD96" s="28">
        <v>1.4E-3</v>
      </c>
      <c r="AE96" s="28">
        <v>0.1234</v>
      </c>
      <c r="AF96" s="28">
        <v>107.54</v>
      </c>
      <c r="AG96" s="29">
        <v>2578.11</v>
      </c>
      <c r="AH96" s="28">
        <v>380.77</v>
      </c>
      <c r="AI96" s="29">
        <v>104105.15</v>
      </c>
      <c r="AJ96" s="28" t="s">
        <v>16</v>
      </c>
      <c r="AK96" s="29">
        <v>29565</v>
      </c>
      <c r="AL96" s="29">
        <v>41412.019999999997</v>
      </c>
      <c r="AM96" s="28">
        <v>36.590000000000003</v>
      </c>
      <c r="AN96" s="28">
        <v>23.41</v>
      </c>
      <c r="AO96" s="28">
        <v>25.46</v>
      </c>
      <c r="AP96" s="28">
        <v>4</v>
      </c>
      <c r="AQ96" s="28">
        <v>766.71</v>
      </c>
      <c r="AR96" s="28">
        <v>1.0357000000000001</v>
      </c>
      <c r="AS96" s="29">
        <v>1059.49</v>
      </c>
      <c r="AT96" s="29">
        <v>1851.9</v>
      </c>
      <c r="AU96" s="29">
        <v>4770.63</v>
      </c>
      <c r="AV96" s="28">
        <v>768.74</v>
      </c>
      <c r="AW96" s="28">
        <v>295.17</v>
      </c>
      <c r="AX96" s="29">
        <v>8745.94</v>
      </c>
      <c r="AY96" s="29">
        <v>4836.46</v>
      </c>
      <c r="AZ96" s="28">
        <v>0.55889999999999995</v>
      </c>
      <c r="BA96" s="29">
        <v>2957.31</v>
      </c>
      <c r="BB96" s="28">
        <v>0.34179999999999999</v>
      </c>
      <c r="BC96" s="28">
        <v>859.05</v>
      </c>
      <c r="BD96" s="28">
        <v>9.9299999999999999E-2</v>
      </c>
      <c r="BE96" s="29">
        <v>8652.82</v>
      </c>
      <c r="BF96" s="29">
        <v>4656.3100000000004</v>
      </c>
      <c r="BG96" s="28">
        <v>1.7482</v>
      </c>
      <c r="BH96" s="28">
        <v>0.55300000000000005</v>
      </c>
      <c r="BI96" s="28">
        <v>0.22489999999999999</v>
      </c>
      <c r="BJ96" s="28">
        <v>0.16159999999999999</v>
      </c>
      <c r="BK96" s="28">
        <v>3.8899999999999997E-2</v>
      </c>
      <c r="BL96" s="28">
        <v>2.1499999999999998E-2</v>
      </c>
    </row>
    <row r="97" spans="1:64" x14ac:dyDescent="0.25">
      <c r="A97" s="28" t="s">
        <v>361</v>
      </c>
      <c r="B97" s="28">
        <v>43745</v>
      </c>
      <c r="C97" s="28">
        <v>46.86</v>
      </c>
      <c r="D97" s="28">
        <v>73.48</v>
      </c>
      <c r="E97" s="29">
        <v>3442.83</v>
      </c>
      <c r="F97" s="29">
        <v>3178.14</v>
      </c>
      <c r="G97" s="28">
        <v>9.5999999999999992E-3</v>
      </c>
      <c r="H97" s="28">
        <v>4.0000000000000002E-4</v>
      </c>
      <c r="I97" s="28">
        <v>7.7200000000000005E-2</v>
      </c>
      <c r="J97" s="28">
        <v>1.6999999999999999E-3</v>
      </c>
      <c r="K97" s="28">
        <v>3.6700000000000003E-2</v>
      </c>
      <c r="L97" s="28">
        <v>0.79469999999999996</v>
      </c>
      <c r="M97" s="28">
        <v>7.9699999999999993E-2</v>
      </c>
      <c r="N97" s="28">
        <v>0.56579999999999997</v>
      </c>
      <c r="O97" s="28">
        <v>1.26E-2</v>
      </c>
      <c r="P97" s="28">
        <v>0.1439</v>
      </c>
      <c r="Q97" s="28">
        <v>141.05000000000001</v>
      </c>
      <c r="R97" s="29">
        <v>53736.24</v>
      </c>
      <c r="S97" s="28">
        <v>0.2122</v>
      </c>
      <c r="T97" s="28">
        <v>0.18329999999999999</v>
      </c>
      <c r="U97" s="28">
        <v>0.60440000000000005</v>
      </c>
      <c r="V97" s="28">
        <v>18.010000000000002</v>
      </c>
      <c r="W97" s="28">
        <v>20.83</v>
      </c>
      <c r="X97" s="29">
        <v>75074.539999999994</v>
      </c>
      <c r="Y97" s="28">
        <v>161.22</v>
      </c>
      <c r="Z97" s="29">
        <v>118076.7</v>
      </c>
      <c r="AA97" s="28">
        <v>0.69610000000000005</v>
      </c>
      <c r="AB97" s="28">
        <v>0.26350000000000001</v>
      </c>
      <c r="AC97" s="28">
        <v>3.9100000000000003E-2</v>
      </c>
      <c r="AD97" s="28">
        <v>1.4E-3</v>
      </c>
      <c r="AE97" s="28">
        <v>0.30530000000000002</v>
      </c>
      <c r="AF97" s="28">
        <v>118.08</v>
      </c>
      <c r="AG97" s="29">
        <v>3746.25</v>
      </c>
      <c r="AH97" s="28">
        <v>449.09</v>
      </c>
      <c r="AI97" s="29">
        <v>127646.31</v>
      </c>
      <c r="AJ97" s="28" t="s">
        <v>16</v>
      </c>
      <c r="AK97" s="29">
        <v>26811</v>
      </c>
      <c r="AL97" s="29">
        <v>40307.79</v>
      </c>
      <c r="AM97" s="28">
        <v>51.29</v>
      </c>
      <c r="AN97" s="28">
        <v>29.23</v>
      </c>
      <c r="AO97" s="28">
        <v>33.130000000000003</v>
      </c>
      <c r="AP97" s="28">
        <v>4.2699999999999996</v>
      </c>
      <c r="AQ97" s="28">
        <v>857.88</v>
      </c>
      <c r="AR97" s="28">
        <v>0.99919999999999998</v>
      </c>
      <c r="AS97" s="29">
        <v>1139.3599999999999</v>
      </c>
      <c r="AT97" s="29">
        <v>1828.38</v>
      </c>
      <c r="AU97" s="29">
        <v>5715.65</v>
      </c>
      <c r="AV97" s="28">
        <v>982.24</v>
      </c>
      <c r="AW97" s="28">
        <v>351.6</v>
      </c>
      <c r="AX97" s="29">
        <v>10017.23</v>
      </c>
      <c r="AY97" s="29">
        <v>4836.46</v>
      </c>
      <c r="AZ97" s="28">
        <v>0.4783</v>
      </c>
      <c r="BA97" s="29">
        <v>4113.67</v>
      </c>
      <c r="BB97" s="28">
        <v>0.40679999999999999</v>
      </c>
      <c r="BC97" s="29">
        <v>1161.3399999999999</v>
      </c>
      <c r="BD97" s="28">
        <v>0.1149</v>
      </c>
      <c r="BE97" s="29">
        <v>10111.469999999999</v>
      </c>
      <c r="BF97" s="29">
        <v>3390.89</v>
      </c>
      <c r="BG97" s="28">
        <v>1.1032</v>
      </c>
      <c r="BH97" s="28">
        <v>0.56079999999999997</v>
      </c>
      <c r="BI97" s="28">
        <v>0.22020000000000001</v>
      </c>
      <c r="BJ97" s="28">
        <v>0.17150000000000001</v>
      </c>
      <c r="BK97" s="28">
        <v>3.0200000000000001E-2</v>
      </c>
      <c r="BL97" s="28">
        <v>1.7500000000000002E-2</v>
      </c>
    </row>
    <row r="98" spans="1:64" x14ac:dyDescent="0.25">
      <c r="A98" s="28" t="s">
        <v>362</v>
      </c>
      <c r="B98" s="28">
        <v>50534</v>
      </c>
      <c r="C98" s="28">
        <v>70.05</v>
      </c>
      <c r="D98" s="28">
        <v>20.92</v>
      </c>
      <c r="E98" s="29">
        <v>1465.23</v>
      </c>
      <c r="F98" s="29">
        <v>1441.43</v>
      </c>
      <c r="G98" s="28">
        <v>3.3999999999999998E-3</v>
      </c>
      <c r="H98" s="28">
        <v>1E-4</v>
      </c>
      <c r="I98" s="28">
        <v>4.4000000000000003E-3</v>
      </c>
      <c r="J98" s="28">
        <v>1.1000000000000001E-3</v>
      </c>
      <c r="K98" s="28">
        <v>7.6E-3</v>
      </c>
      <c r="L98" s="28">
        <v>0.97050000000000003</v>
      </c>
      <c r="M98" s="28">
        <v>1.29E-2</v>
      </c>
      <c r="N98" s="28">
        <v>0.25169999999999998</v>
      </c>
      <c r="O98" s="28">
        <v>0</v>
      </c>
      <c r="P98" s="28">
        <v>0.1115</v>
      </c>
      <c r="Q98" s="28">
        <v>65.069999999999993</v>
      </c>
      <c r="R98" s="29">
        <v>53864.07</v>
      </c>
      <c r="S98" s="28">
        <v>0.26869999999999999</v>
      </c>
      <c r="T98" s="28">
        <v>0.19570000000000001</v>
      </c>
      <c r="U98" s="28">
        <v>0.53559999999999997</v>
      </c>
      <c r="V98" s="28">
        <v>19.170000000000002</v>
      </c>
      <c r="W98" s="28">
        <v>9.4700000000000006</v>
      </c>
      <c r="X98" s="29">
        <v>71485.19</v>
      </c>
      <c r="Y98" s="28">
        <v>149.54</v>
      </c>
      <c r="Z98" s="29">
        <v>125043.37</v>
      </c>
      <c r="AA98" s="28">
        <v>0.88380000000000003</v>
      </c>
      <c r="AB98" s="28">
        <v>7.0800000000000002E-2</v>
      </c>
      <c r="AC98" s="28">
        <v>4.4200000000000003E-2</v>
      </c>
      <c r="AD98" s="28">
        <v>1.1999999999999999E-3</v>
      </c>
      <c r="AE98" s="28">
        <v>0.11650000000000001</v>
      </c>
      <c r="AF98" s="28">
        <v>125.04</v>
      </c>
      <c r="AG98" s="29">
        <v>3311.19</v>
      </c>
      <c r="AH98" s="28">
        <v>456.44</v>
      </c>
      <c r="AI98" s="29">
        <v>125889.64</v>
      </c>
      <c r="AJ98" s="28" t="s">
        <v>16</v>
      </c>
      <c r="AK98" s="29">
        <v>32594</v>
      </c>
      <c r="AL98" s="29">
        <v>47066.13</v>
      </c>
      <c r="AM98" s="28">
        <v>45.79</v>
      </c>
      <c r="AN98" s="28">
        <v>25.47</v>
      </c>
      <c r="AO98" s="28">
        <v>28.06</v>
      </c>
      <c r="AP98" s="28">
        <v>4.93</v>
      </c>
      <c r="AQ98" s="29">
        <v>1240.8599999999999</v>
      </c>
      <c r="AR98" s="28">
        <v>0.98540000000000005</v>
      </c>
      <c r="AS98" s="29">
        <v>1150.1300000000001</v>
      </c>
      <c r="AT98" s="29">
        <v>1753.54</v>
      </c>
      <c r="AU98" s="29">
        <v>4945.26</v>
      </c>
      <c r="AV98" s="28">
        <v>897.6</v>
      </c>
      <c r="AW98" s="28">
        <v>204.74</v>
      </c>
      <c r="AX98" s="29">
        <v>8951.27</v>
      </c>
      <c r="AY98" s="29">
        <v>4472.0600000000004</v>
      </c>
      <c r="AZ98" s="28">
        <v>0.51280000000000003</v>
      </c>
      <c r="BA98" s="29">
        <v>3662.89</v>
      </c>
      <c r="BB98" s="28">
        <v>0.42</v>
      </c>
      <c r="BC98" s="28">
        <v>585.49</v>
      </c>
      <c r="BD98" s="28">
        <v>6.7100000000000007E-2</v>
      </c>
      <c r="BE98" s="29">
        <v>8720.44</v>
      </c>
      <c r="BF98" s="29">
        <v>4007.1</v>
      </c>
      <c r="BG98" s="28">
        <v>1.1437999999999999</v>
      </c>
      <c r="BH98" s="28">
        <v>0.58069999999999999</v>
      </c>
      <c r="BI98" s="28">
        <v>0.21659999999999999</v>
      </c>
      <c r="BJ98" s="28">
        <v>0.1419</v>
      </c>
      <c r="BK98" s="28">
        <v>3.6400000000000002E-2</v>
      </c>
      <c r="BL98" s="28">
        <v>2.4500000000000001E-2</v>
      </c>
    </row>
    <row r="99" spans="1:64" x14ac:dyDescent="0.25">
      <c r="A99" s="28" t="s">
        <v>363</v>
      </c>
      <c r="B99" s="28">
        <v>43752</v>
      </c>
      <c r="C99" s="28">
        <v>69.569999999999993</v>
      </c>
      <c r="D99" s="28">
        <v>524.84</v>
      </c>
      <c r="E99" s="29">
        <v>36513.54</v>
      </c>
      <c r="F99" s="29">
        <v>27078.29</v>
      </c>
      <c r="G99" s="28">
        <v>1.37E-2</v>
      </c>
      <c r="H99" s="28">
        <v>2.0000000000000001E-4</v>
      </c>
      <c r="I99" s="28">
        <v>0.58789999999999998</v>
      </c>
      <c r="J99" s="28">
        <v>1.6000000000000001E-3</v>
      </c>
      <c r="K99" s="28">
        <v>7.0000000000000007E-2</v>
      </c>
      <c r="L99" s="28">
        <v>0.27800000000000002</v>
      </c>
      <c r="M99" s="28">
        <v>4.87E-2</v>
      </c>
      <c r="N99" s="28">
        <v>0.83489999999999998</v>
      </c>
      <c r="O99" s="28">
        <v>5.6000000000000001E-2</v>
      </c>
      <c r="P99" s="28">
        <v>0.15129999999999999</v>
      </c>
      <c r="Q99" s="29">
        <v>1203.8900000000001</v>
      </c>
      <c r="R99" s="29">
        <v>62824.14</v>
      </c>
      <c r="S99" s="28">
        <v>9.7699999999999995E-2</v>
      </c>
      <c r="T99" s="28">
        <v>0.14979999999999999</v>
      </c>
      <c r="U99" s="28">
        <v>0.75249999999999995</v>
      </c>
      <c r="V99" s="28">
        <v>19.25</v>
      </c>
      <c r="W99" s="28">
        <v>231.71</v>
      </c>
      <c r="X99" s="29">
        <v>78025.320000000007</v>
      </c>
      <c r="Y99" s="28">
        <v>157.55000000000001</v>
      </c>
      <c r="Z99" s="29">
        <v>118992.74</v>
      </c>
      <c r="AA99" s="28">
        <v>0.5988</v>
      </c>
      <c r="AB99" s="28">
        <v>0.3654</v>
      </c>
      <c r="AC99" s="28">
        <v>3.3500000000000002E-2</v>
      </c>
      <c r="AD99" s="28">
        <v>2.2000000000000001E-3</v>
      </c>
      <c r="AE99" s="28">
        <v>0.40200000000000002</v>
      </c>
      <c r="AF99" s="28">
        <v>118.99</v>
      </c>
      <c r="AG99" s="29">
        <v>4775.75</v>
      </c>
      <c r="AH99" s="28">
        <v>453.15</v>
      </c>
      <c r="AI99" s="29">
        <v>121623.14</v>
      </c>
      <c r="AJ99" s="28" t="s">
        <v>16</v>
      </c>
      <c r="AK99" s="29">
        <v>24302</v>
      </c>
      <c r="AL99" s="29">
        <v>38511.46</v>
      </c>
      <c r="AM99" s="28">
        <v>70.66</v>
      </c>
      <c r="AN99" s="28">
        <v>35.5</v>
      </c>
      <c r="AO99" s="28">
        <v>48.88</v>
      </c>
      <c r="AP99" s="28">
        <v>4.29</v>
      </c>
      <c r="AQ99" s="28">
        <v>0</v>
      </c>
      <c r="AR99" s="28">
        <v>1.0592999999999999</v>
      </c>
      <c r="AS99" s="29">
        <v>1644.38</v>
      </c>
      <c r="AT99" s="29">
        <v>2848.33</v>
      </c>
      <c r="AU99" s="29">
        <v>7511.77</v>
      </c>
      <c r="AV99" s="29">
        <v>1534.53</v>
      </c>
      <c r="AW99" s="28">
        <v>908.96</v>
      </c>
      <c r="AX99" s="29">
        <v>14447.98</v>
      </c>
      <c r="AY99" s="29">
        <v>6077.86</v>
      </c>
      <c r="AZ99" s="28">
        <v>0.41299999999999998</v>
      </c>
      <c r="BA99" s="29">
        <v>5986.67</v>
      </c>
      <c r="BB99" s="28">
        <v>0.40679999999999999</v>
      </c>
      <c r="BC99" s="29">
        <v>2651.13</v>
      </c>
      <c r="BD99" s="28">
        <v>0.1802</v>
      </c>
      <c r="BE99" s="29">
        <v>14715.67</v>
      </c>
      <c r="BF99" s="29">
        <v>3535.49</v>
      </c>
      <c r="BG99" s="28">
        <v>1.1968000000000001</v>
      </c>
      <c r="BH99" s="28">
        <v>0.47960000000000003</v>
      </c>
      <c r="BI99" s="28">
        <v>0.1973</v>
      </c>
      <c r="BJ99" s="28">
        <v>0.2868</v>
      </c>
      <c r="BK99" s="28">
        <v>2.06E-2</v>
      </c>
      <c r="BL99" s="28">
        <v>1.5699999999999999E-2</v>
      </c>
    </row>
    <row r="100" spans="1:64" x14ac:dyDescent="0.25">
      <c r="A100" s="28" t="s">
        <v>364</v>
      </c>
      <c r="B100" s="28">
        <v>43760</v>
      </c>
      <c r="C100" s="28">
        <v>79</v>
      </c>
      <c r="D100" s="28">
        <v>31.56</v>
      </c>
      <c r="E100" s="29">
        <v>2492.96</v>
      </c>
      <c r="F100" s="29">
        <v>2386.67</v>
      </c>
      <c r="G100" s="28">
        <v>5.0000000000000001E-3</v>
      </c>
      <c r="H100" s="28">
        <v>2.9999999999999997E-4</v>
      </c>
      <c r="I100" s="28">
        <v>1.7999999999999999E-2</v>
      </c>
      <c r="J100" s="28">
        <v>8.0000000000000004E-4</v>
      </c>
      <c r="K100" s="28">
        <v>1.8100000000000002E-2</v>
      </c>
      <c r="L100" s="28">
        <v>0.92330000000000001</v>
      </c>
      <c r="M100" s="28">
        <v>3.4500000000000003E-2</v>
      </c>
      <c r="N100" s="28">
        <v>0.51239999999999997</v>
      </c>
      <c r="O100" s="28">
        <v>4.1000000000000003E-3</v>
      </c>
      <c r="P100" s="28">
        <v>0.154</v>
      </c>
      <c r="Q100" s="28">
        <v>107.32</v>
      </c>
      <c r="R100" s="29">
        <v>51800.09</v>
      </c>
      <c r="S100" s="28">
        <v>0.188</v>
      </c>
      <c r="T100" s="28">
        <v>0.17860000000000001</v>
      </c>
      <c r="U100" s="28">
        <v>0.63339999999999996</v>
      </c>
      <c r="V100" s="28">
        <v>17.850000000000001</v>
      </c>
      <c r="W100" s="28">
        <v>15.32</v>
      </c>
      <c r="X100" s="29">
        <v>70730.23</v>
      </c>
      <c r="Y100" s="28">
        <v>158.47999999999999</v>
      </c>
      <c r="Z100" s="29">
        <v>115581.1</v>
      </c>
      <c r="AA100" s="28">
        <v>0.73529999999999995</v>
      </c>
      <c r="AB100" s="28">
        <v>0.21410000000000001</v>
      </c>
      <c r="AC100" s="28">
        <v>4.9599999999999998E-2</v>
      </c>
      <c r="AD100" s="28">
        <v>1.1000000000000001E-3</v>
      </c>
      <c r="AE100" s="28">
        <v>0.26590000000000003</v>
      </c>
      <c r="AF100" s="28">
        <v>115.58</v>
      </c>
      <c r="AG100" s="29">
        <v>3417.04</v>
      </c>
      <c r="AH100" s="28">
        <v>420.12</v>
      </c>
      <c r="AI100" s="29">
        <v>116228.67</v>
      </c>
      <c r="AJ100" s="28" t="s">
        <v>16</v>
      </c>
      <c r="AK100" s="29">
        <v>26492</v>
      </c>
      <c r="AL100" s="29">
        <v>39246.36</v>
      </c>
      <c r="AM100" s="28">
        <v>45.8</v>
      </c>
      <c r="AN100" s="28">
        <v>27.31</v>
      </c>
      <c r="AO100" s="28">
        <v>32.72</v>
      </c>
      <c r="AP100" s="28">
        <v>4.05</v>
      </c>
      <c r="AQ100" s="28">
        <v>620.39</v>
      </c>
      <c r="AR100" s="28">
        <v>1.0491999999999999</v>
      </c>
      <c r="AS100" s="29">
        <v>1060.8699999999999</v>
      </c>
      <c r="AT100" s="29">
        <v>1665.4</v>
      </c>
      <c r="AU100" s="29">
        <v>5453.09</v>
      </c>
      <c r="AV100" s="28">
        <v>914.73</v>
      </c>
      <c r="AW100" s="28">
        <v>263.52999999999997</v>
      </c>
      <c r="AX100" s="29">
        <v>9357.6200000000008</v>
      </c>
      <c r="AY100" s="29">
        <v>4808.1099999999997</v>
      </c>
      <c r="AZ100" s="28">
        <v>0.50900000000000001</v>
      </c>
      <c r="BA100" s="29">
        <v>3662.69</v>
      </c>
      <c r="BB100" s="28">
        <v>0.38779999999999998</v>
      </c>
      <c r="BC100" s="28">
        <v>974.96</v>
      </c>
      <c r="BD100" s="28">
        <v>0.1032</v>
      </c>
      <c r="BE100" s="29">
        <v>9445.77</v>
      </c>
      <c r="BF100" s="29">
        <v>3753.93</v>
      </c>
      <c r="BG100" s="28">
        <v>1.3137000000000001</v>
      </c>
      <c r="BH100" s="28">
        <v>0.56169999999999998</v>
      </c>
      <c r="BI100" s="28">
        <v>0.22259999999999999</v>
      </c>
      <c r="BJ100" s="28">
        <v>0.1598</v>
      </c>
      <c r="BK100" s="28">
        <v>3.4200000000000001E-2</v>
      </c>
      <c r="BL100" s="28">
        <v>2.18E-2</v>
      </c>
    </row>
    <row r="101" spans="1:64" x14ac:dyDescent="0.25">
      <c r="A101" s="28" t="s">
        <v>365</v>
      </c>
      <c r="B101" s="28">
        <v>46284</v>
      </c>
      <c r="C101" s="28">
        <v>56</v>
      </c>
      <c r="D101" s="28">
        <v>38.21</v>
      </c>
      <c r="E101" s="29">
        <v>2139.9</v>
      </c>
      <c r="F101" s="29">
        <v>2109.0500000000002</v>
      </c>
      <c r="G101" s="28">
        <v>1.4500000000000001E-2</v>
      </c>
      <c r="H101" s="28">
        <v>4.0000000000000002E-4</v>
      </c>
      <c r="I101" s="28">
        <v>3.27E-2</v>
      </c>
      <c r="J101" s="28">
        <v>1.6999999999999999E-3</v>
      </c>
      <c r="K101" s="28">
        <v>3.1199999999999999E-2</v>
      </c>
      <c r="L101" s="28">
        <v>0.87949999999999995</v>
      </c>
      <c r="M101" s="28">
        <v>3.9899999999999998E-2</v>
      </c>
      <c r="N101" s="28">
        <v>0.34250000000000003</v>
      </c>
      <c r="O101" s="28">
        <v>6.4999999999999997E-3</v>
      </c>
      <c r="P101" s="28">
        <v>0.1237</v>
      </c>
      <c r="Q101" s="28">
        <v>103.55</v>
      </c>
      <c r="R101" s="29">
        <v>57142.63</v>
      </c>
      <c r="S101" s="28">
        <v>0.25609999999999999</v>
      </c>
      <c r="T101" s="28">
        <v>0.20280000000000001</v>
      </c>
      <c r="U101" s="28">
        <v>0.54100000000000004</v>
      </c>
      <c r="V101" s="28">
        <v>17.670000000000002</v>
      </c>
      <c r="W101" s="28">
        <v>14.43</v>
      </c>
      <c r="X101" s="29">
        <v>77072.77</v>
      </c>
      <c r="Y101" s="28">
        <v>143.29</v>
      </c>
      <c r="Z101" s="29">
        <v>189961.39</v>
      </c>
      <c r="AA101" s="28">
        <v>0.66720000000000002</v>
      </c>
      <c r="AB101" s="28">
        <v>0.28299999999999997</v>
      </c>
      <c r="AC101" s="28">
        <v>4.87E-2</v>
      </c>
      <c r="AD101" s="28">
        <v>1E-3</v>
      </c>
      <c r="AE101" s="28">
        <v>0.3337</v>
      </c>
      <c r="AF101" s="28">
        <v>189.96</v>
      </c>
      <c r="AG101" s="29">
        <v>5806.75</v>
      </c>
      <c r="AH101" s="28">
        <v>590.24</v>
      </c>
      <c r="AI101" s="29">
        <v>200813.6</v>
      </c>
      <c r="AJ101" s="28" t="s">
        <v>16</v>
      </c>
      <c r="AK101" s="29">
        <v>33090</v>
      </c>
      <c r="AL101" s="29">
        <v>49575.62</v>
      </c>
      <c r="AM101" s="28">
        <v>49.57</v>
      </c>
      <c r="AN101" s="28">
        <v>29.16</v>
      </c>
      <c r="AO101" s="28">
        <v>31.44</v>
      </c>
      <c r="AP101" s="28">
        <v>4.38</v>
      </c>
      <c r="AQ101" s="29">
        <v>1234.17</v>
      </c>
      <c r="AR101" s="28">
        <v>0.95109999999999995</v>
      </c>
      <c r="AS101" s="29">
        <v>1199.77</v>
      </c>
      <c r="AT101" s="29">
        <v>1904.6</v>
      </c>
      <c r="AU101" s="29">
        <v>5774.57</v>
      </c>
      <c r="AV101" s="29">
        <v>1067.46</v>
      </c>
      <c r="AW101" s="28">
        <v>313.55</v>
      </c>
      <c r="AX101" s="29">
        <v>10259.950000000001</v>
      </c>
      <c r="AY101" s="29">
        <v>3564.59</v>
      </c>
      <c r="AZ101" s="28">
        <v>0.35089999999999999</v>
      </c>
      <c r="BA101" s="29">
        <v>5892.44</v>
      </c>
      <c r="BB101" s="28">
        <v>0.57999999999999996</v>
      </c>
      <c r="BC101" s="28">
        <v>701.87</v>
      </c>
      <c r="BD101" s="28">
        <v>6.9099999999999995E-2</v>
      </c>
      <c r="BE101" s="29">
        <v>10158.9</v>
      </c>
      <c r="BF101" s="29">
        <v>2001.02</v>
      </c>
      <c r="BG101" s="28">
        <v>0.41399999999999998</v>
      </c>
      <c r="BH101" s="28">
        <v>0.58499999999999996</v>
      </c>
      <c r="BI101" s="28">
        <v>0.21429999999999999</v>
      </c>
      <c r="BJ101" s="28">
        <v>0.14449999999999999</v>
      </c>
      <c r="BK101" s="28">
        <v>3.27E-2</v>
      </c>
      <c r="BL101" s="28">
        <v>2.35E-2</v>
      </c>
    </row>
    <row r="102" spans="1:64" x14ac:dyDescent="0.25">
      <c r="A102" s="28" t="s">
        <v>366</v>
      </c>
      <c r="B102" s="28">
        <v>49601</v>
      </c>
      <c r="C102" s="28">
        <v>67.709999999999994</v>
      </c>
      <c r="D102" s="28">
        <v>13.24</v>
      </c>
      <c r="E102" s="28">
        <v>896.86</v>
      </c>
      <c r="F102" s="28">
        <v>876.19</v>
      </c>
      <c r="G102" s="28">
        <v>2.8999999999999998E-3</v>
      </c>
      <c r="H102" s="28">
        <v>1E-4</v>
      </c>
      <c r="I102" s="28">
        <v>4.4999999999999997E-3</v>
      </c>
      <c r="J102" s="28">
        <v>1.4E-3</v>
      </c>
      <c r="K102" s="28">
        <v>8.0000000000000002E-3</v>
      </c>
      <c r="L102" s="28">
        <v>0.96909999999999996</v>
      </c>
      <c r="M102" s="28">
        <v>1.4E-2</v>
      </c>
      <c r="N102" s="28">
        <v>0.43070000000000003</v>
      </c>
      <c r="O102" s="28">
        <v>0</v>
      </c>
      <c r="P102" s="28">
        <v>0.12540000000000001</v>
      </c>
      <c r="Q102" s="28">
        <v>44.62</v>
      </c>
      <c r="R102" s="29">
        <v>47962.65</v>
      </c>
      <c r="S102" s="28">
        <v>0.2142</v>
      </c>
      <c r="T102" s="28">
        <v>0.19500000000000001</v>
      </c>
      <c r="U102" s="28">
        <v>0.59089999999999998</v>
      </c>
      <c r="V102" s="28">
        <v>16.47</v>
      </c>
      <c r="W102" s="28">
        <v>6.8</v>
      </c>
      <c r="X102" s="29">
        <v>66479.789999999994</v>
      </c>
      <c r="Y102" s="28">
        <v>127</v>
      </c>
      <c r="Z102" s="29">
        <v>119425.63</v>
      </c>
      <c r="AA102" s="28">
        <v>0.81189999999999996</v>
      </c>
      <c r="AB102" s="28">
        <v>0.1125</v>
      </c>
      <c r="AC102" s="28">
        <v>7.4499999999999997E-2</v>
      </c>
      <c r="AD102" s="28">
        <v>1E-3</v>
      </c>
      <c r="AE102" s="28">
        <v>0.19189999999999999</v>
      </c>
      <c r="AF102" s="28">
        <v>119.43</v>
      </c>
      <c r="AG102" s="29">
        <v>3242.33</v>
      </c>
      <c r="AH102" s="28">
        <v>418.43</v>
      </c>
      <c r="AI102" s="29">
        <v>117155.21</v>
      </c>
      <c r="AJ102" s="28" t="s">
        <v>16</v>
      </c>
      <c r="AK102" s="29">
        <v>29543</v>
      </c>
      <c r="AL102" s="29">
        <v>40885.4</v>
      </c>
      <c r="AM102" s="28">
        <v>38.26</v>
      </c>
      <c r="AN102" s="28">
        <v>25.52</v>
      </c>
      <c r="AO102" s="28">
        <v>27.29</v>
      </c>
      <c r="AP102" s="28">
        <v>4.12</v>
      </c>
      <c r="AQ102" s="29">
        <v>1315.41</v>
      </c>
      <c r="AR102" s="28">
        <v>1.1617</v>
      </c>
      <c r="AS102" s="29">
        <v>1242.83</v>
      </c>
      <c r="AT102" s="29">
        <v>1974.9</v>
      </c>
      <c r="AU102" s="29">
        <v>5151.6000000000004</v>
      </c>
      <c r="AV102" s="28">
        <v>940.84</v>
      </c>
      <c r="AW102" s="28">
        <v>231.18</v>
      </c>
      <c r="AX102" s="29">
        <v>9541.35</v>
      </c>
      <c r="AY102" s="29">
        <v>4697.91</v>
      </c>
      <c r="AZ102" s="28">
        <v>0.49690000000000001</v>
      </c>
      <c r="BA102" s="29">
        <v>3870.21</v>
      </c>
      <c r="BB102" s="28">
        <v>0.4093</v>
      </c>
      <c r="BC102" s="28">
        <v>886.52</v>
      </c>
      <c r="BD102" s="28">
        <v>9.3799999999999994E-2</v>
      </c>
      <c r="BE102" s="29">
        <v>9454.64</v>
      </c>
      <c r="BF102" s="29">
        <v>4031.34</v>
      </c>
      <c r="BG102" s="28">
        <v>1.4013</v>
      </c>
      <c r="BH102" s="28">
        <v>0.54549999999999998</v>
      </c>
      <c r="BI102" s="28">
        <v>0.21870000000000001</v>
      </c>
      <c r="BJ102" s="28">
        <v>0.17699999999999999</v>
      </c>
      <c r="BK102" s="28">
        <v>3.5200000000000002E-2</v>
      </c>
      <c r="BL102" s="28">
        <v>2.35E-2</v>
      </c>
    </row>
    <row r="103" spans="1:64" x14ac:dyDescent="0.25">
      <c r="A103" s="28" t="s">
        <v>367</v>
      </c>
      <c r="B103" s="28">
        <v>43778</v>
      </c>
      <c r="C103" s="28">
        <v>109.52</v>
      </c>
      <c r="D103" s="28">
        <v>17.02</v>
      </c>
      <c r="E103" s="29">
        <v>1864.31</v>
      </c>
      <c r="F103" s="29">
        <v>1842.05</v>
      </c>
      <c r="G103" s="28">
        <v>2.0999999999999999E-3</v>
      </c>
      <c r="H103" s="28">
        <v>2.0000000000000001E-4</v>
      </c>
      <c r="I103" s="28">
        <v>1.49E-2</v>
      </c>
      <c r="J103" s="28">
        <v>1.1999999999999999E-3</v>
      </c>
      <c r="K103" s="28">
        <v>9.2999999999999992E-3</v>
      </c>
      <c r="L103" s="28">
        <v>0.94359999999999999</v>
      </c>
      <c r="M103" s="28">
        <v>2.86E-2</v>
      </c>
      <c r="N103" s="28">
        <v>0.5544</v>
      </c>
      <c r="O103" s="28">
        <v>0</v>
      </c>
      <c r="P103" s="28">
        <v>0.1578</v>
      </c>
      <c r="Q103" s="28">
        <v>83.4</v>
      </c>
      <c r="R103" s="29">
        <v>48647.95</v>
      </c>
      <c r="S103" s="28">
        <v>0.20549999999999999</v>
      </c>
      <c r="T103" s="28">
        <v>0.16830000000000001</v>
      </c>
      <c r="U103" s="28">
        <v>0.62629999999999997</v>
      </c>
      <c r="V103" s="28">
        <v>17.77</v>
      </c>
      <c r="W103" s="28">
        <v>12.32</v>
      </c>
      <c r="X103" s="29">
        <v>67861.789999999994</v>
      </c>
      <c r="Y103" s="28">
        <v>146.11000000000001</v>
      </c>
      <c r="Z103" s="29">
        <v>87824.53</v>
      </c>
      <c r="AA103" s="28">
        <v>0.7843</v>
      </c>
      <c r="AB103" s="28">
        <v>0.14979999999999999</v>
      </c>
      <c r="AC103" s="28">
        <v>6.4100000000000004E-2</v>
      </c>
      <c r="AD103" s="28">
        <v>1.8E-3</v>
      </c>
      <c r="AE103" s="28">
        <v>0.21729999999999999</v>
      </c>
      <c r="AF103" s="28">
        <v>87.82</v>
      </c>
      <c r="AG103" s="29">
        <v>2148.62</v>
      </c>
      <c r="AH103" s="28">
        <v>302.52999999999997</v>
      </c>
      <c r="AI103" s="29">
        <v>84161.82</v>
      </c>
      <c r="AJ103" s="28" t="s">
        <v>16</v>
      </c>
      <c r="AK103" s="29">
        <v>25563</v>
      </c>
      <c r="AL103" s="29">
        <v>36837.300000000003</v>
      </c>
      <c r="AM103" s="28">
        <v>34.700000000000003</v>
      </c>
      <c r="AN103" s="28">
        <v>23.56</v>
      </c>
      <c r="AO103" s="28">
        <v>26.18</v>
      </c>
      <c r="AP103" s="28">
        <v>3.96</v>
      </c>
      <c r="AQ103" s="28">
        <v>870.11</v>
      </c>
      <c r="AR103" s="28">
        <v>0.93769999999999998</v>
      </c>
      <c r="AS103" s="29">
        <v>1066.43</v>
      </c>
      <c r="AT103" s="29">
        <v>2010.32</v>
      </c>
      <c r="AU103" s="29">
        <v>5217.08</v>
      </c>
      <c r="AV103" s="28">
        <v>934.01</v>
      </c>
      <c r="AW103" s="28">
        <v>273.41000000000003</v>
      </c>
      <c r="AX103" s="29">
        <v>9501.25</v>
      </c>
      <c r="AY103" s="29">
        <v>5668.7</v>
      </c>
      <c r="AZ103" s="28">
        <v>0.60060000000000002</v>
      </c>
      <c r="BA103" s="29">
        <v>2557.62</v>
      </c>
      <c r="BB103" s="28">
        <v>0.27100000000000002</v>
      </c>
      <c r="BC103" s="29">
        <v>1212.75</v>
      </c>
      <c r="BD103" s="28">
        <v>0.1285</v>
      </c>
      <c r="BE103" s="29">
        <v>9439.06</v>
      </c>
      <c r="BF103" s="29">
        <v>5497.49</v>
      </c>
      <c r="BG103" s="28">
        <v>2.6059000000000001</v>
      </c>
      <c r="BH103" s="28">
        <v>0.5202</v>
      </c>
      <c r="BI103" s="28">
        <v>0.24540000000000001</v>
      </c>
      <c r="BJ103" s="28">
        <v>0.16950000000000001</v>
      </c>
      <c r="BK103" s="28">
        <v>4.2700000000000002E-2</v>
      </c>
      <c r="BL103" s="28">
        <v>2.2200000000000001E-2</v>
      </c>
    </row>
    <row r="104" spans="1:64" x14ac:dyDescent="0.25">
      <c r="A104" s="28" t="s">
        <v>368</v>
      </c>
      <c r="B104" s="28">
        <v>49411</v>
      </c>
      <c r="C104" s="28">
        <v>98.67</v>
      </c>
      <c r="D104" s="28">
        <v>17.14</v>
      </c>
      <c r="E104" s="29">
        <v>1691.17</v>
      </c>
      <c r="F104" s="29">
        <v>1710.38</v>
      </c>
      <c r="G104" s="28">
        <v>2.8999999999999998E-3</v>
      </c>
      <c r="H104" s="28">
        <v>1E-4</v>
      </c>
      <c r="I104" s="28">
        <v>6.4000000000000003E-3</v>
      </c>
      <c r="J104" s="28">
        <v>1.2999999999999999E-3</v>
      </c>
      <c r="K104" s="28">
        <v>7.3000000000000001E-3</v>
      </c>
      <c r="L104" s="28">
        <v>0.96660000000000001</v>
      </c>
      <c r="M104" s="28">
        <v>1.55E-2</v>
      </c>
      <c r="N104" s="28">
        <v>0.38890000000000002</v>
      </c>
      <c r="O104" s="28">
        <v>6.9999999999999999E-4</v>
      </c>
      <c r="P104" s="28">
        <v>0.12820000000000001</v>
      </c>
      <c r="Q104" s="28">
        <v>75.599999999999994</v>
      </c>
      <c r="R104" s="29">
        <v>51305.38</v>
      </c>
      <c r="S104" s="28">
        <v>0.1983</v>
      </c>
      <c r="T104" s="28">
        <v>0.1981</v>
      </c>
      <c r="U104" s="28">
        <v>0.60360000000000003</v>
      </c>
      <c r="V104" s="28">
        <v>18.77</v>
      </c>
      <c r="W104" s="28">
        <v>11.39</v>
      </c>
      <c r="X104" s="29">
        <v>65814.740000000005</v>
      </c>
      <c r="Y104" s="28">
        <v>143.13</v>
      </c>
      <c r="Z104" s="29">
        <v>109752.63</v>
      </c>
      <c r="AA104" s="28">
        <v>0.85560000000000003</v>
      </c>
      <c r="AB104" s="28">
        <v>8.8900000000000007E-2</v>
      </c>
      <c r="AC104" s="28">
        <v>5.3999999999999999E-2</v>
      </c>
      <c r="AD104" s="28">
        <v>1.5E-3</v>
      </c>
      <c r="AE104" s="28">
        <v>0.14499999999999999</v>
      </c>
      <c r="AF104" s="28">
        <v>109.75</v>
      </c>
      <c r="AG104" s="29">
        <v>2793.73</v>
      </c>
      <c r="AH104" s="28">
        <v>372.31</v>
      </c>
      <c r="AI104" s="29">
        <v>109160.3</v>
      </c>
      <c r="AJ104" s="28" t="s">
        <v>16</v>
      </c>
      <c r="AK104" s="29">
        <v>31001</v>
      </c>
      <c r="AL104" s="29">
        <v>43252.39</v>
      </c>
      <c r="AM104" s="28">
        <v>39.18</v>
      </c>
      <c r="AN104" s="28">
        <v>24.32</v>
      </c>
      <c r="AO104" s="28">
        <v>26.48</v>
      </c>
      <c r="AP104" s="28">
        <v>4.2</v>
      </c>
      <c r="AQ104" s="28">
        <v>625.84</v>
      </c>
      <c r="AR104" s="28">
        <v>0.92559999999999998</v>
      </c>
      <c r="AS104" s="29">
        <v>1021.69</v>
      </c>
      <c r="AT104" s="29">
        <v>1799.54</v>
      </c>
      <c r="AU104" s="29">
        <v>4801.26</v>
      </c>
      <c r="AV104" s="28">
        <v>781.19</v>
      </c>
      <c r="AW104" s="28">
        <v>241.81</v>
      </c>
      <c r="AX104" s="29">
        <v>8645.49</v>
      </c>
      <c r="AY104" s="29">
        <v>4751.51</v>
      </c>
      <c r="AZ104" s="28">
        <v>0.55820000000000003</v>
      </c>
      <c r="BA104" s="29">
        <v>3045.84</v>
      </c>
      <c r="BB104" s="28">
        <v>0.35780000000000001</v>
      </c>
      <c r="BC104" s="28">
        <v>715.56</v>
      </c>
      <c r="BD104" s="28">
        <v>8.4099999999999994E-2</v>
      </c>
      <c r="BE104" s="29">
        <v>8512.91</v>
      </c>
      <c r="BF104" s="29">
        <v>4574.99</v>
      </c>
      <c r="BG104" s="28">
        <v>1.5903</v>
      </c>
      <c r="BH104" s="28">
        <v>0.57130000000000003</v>
      </c>
      <c r="BI104" s="28">
        <v>0.22539999999999999</v>
      </c>
      <c r="BJ104" s="28">
        <v>0.14410000000000001</v>
      </c>
      <c r="BK104" s="28">
        <v>3.7600000000000001E-2</v>
      </c>
      <c r="BL104" s="28">
        <v>2.1600000000000001E-2</v>
      </c>
    </row>
    <row r="105" spans="1:64" x14ac:dyDescent="0.25">
      <c r="A105" s="28" t="s">
        <v>369</v>
      </c>
      <c r="B105" s="28">
        <v>48132</v>
      </c>
      <c r="C105" s="28">
        <v>26.76</v>
      </c>
      <c r="D105" s="28">
        <v>92.81</v>
      </c>
      <c r="E105" s="29">
        <v>2483.71</v>
      </c>
      <c r="F105" s="29">
        <v>2384.29</v>
      </c>
      <c r="G105" s="28">
        <v>6.4999999999999997E-3</v>
      </c>
      <c r="H105" s="28">
        <v>4.0000000000000002E-4</v>
      </c>
      <c r="I105" s="28">
        <v>7.7700000000000005E-2</v>
      </c>
      <c r="J105" s="28">
        <v>1.8E-3</v>
      </c>
      <c r="K105" s="28">
        <v>6.2E-2</v>
      </c>
      <c r="L105" s="28">
        <v>0.7671</v>
      </c>
      <c r="M105" s="28">
        <v>8.4500000000000006E-2</v>
      </c>
      <c r="N105" s="28">
        <v>0.57769999999999999</v>
      </c>
      <c r="O105" s="28">
        <v>1.0800000000000001E-2</v>
      </c>
      <c r="P105" s="28">
        <v>0.151</v>
      </c>
      <c r="Q105" s="28">
        <v>102.91</v>
      </c>
      <c r="R105" s="29">
        <v>52077.98</v>
      </c>
      <c r="S105" s="28">
        <v>0.2122</v>
      </c>
      <c r="T105" s="28">
        <v>0.1827</v>
      </c>
      <c r="U105" s="28">
        <v>0.60509999999999997</v>
      </c>
      <c r="V105" s="28">
        <v>18.62</v>
      </c>
      <c r="W105" s="28">
        <v>16.39</v>
      </c>
      <c r="X105" s="29">
        <v>68602.539999999994</v>
      </c>
      <c r="Y105" s="28">
        <v>148.03</v>
      </c>
      <c r="Z105" s="29">
        <v>88119.15</v>
      </c>
      <c r="AA105" s="28">
        <v>0.72970000000000002</v>
      </c>
      <c r="AB105" s="28">
        <v>0.2281</v>
      </c>
      <c r="AC105" s="28">
        <v>4.0599999999999997E-2</v>
      </c>
      <c r="AD105" s="28">
        <v>1.5E-3</v>
      </c>
      <c r="AE105" s="28">
        <v>0.2727</v>
      </c>
      <c r="AF105" s="28">
        <v>88.12</v>
      </c>
      <c r="AG105" s="29">
        <v>2538.0300000000002</v>
      </c>
      <c r="AH105" s="28">
        <v>361.73</v>
      </c>
      <c r="AI105" s="29">
        <v>86561.78</v>
      </c>
      <c r="AJ105" s="28" t="s">
        <v>16</v>
      </c>
      <c r="AK105" s="29">
        <v>24735</v>
      </c>
      <c r="AL105" s="29">
        <v>37122.31</v>
      </c>
      <c r="AM105" s="28">
        <v>46.72</v>
      </c>
      <c r="AN105" s="28">
        <v>27.41</v>
      </c>
      <c r="AO105" s="28">
        <v>31.82</v>
      </c>
      <c r="AP105" s="28">
        <v>4.4400000000000004</v>
      </c>
      <c r="AQ105" s="28">
        <v>406.43</v>
      </c>
      <c r="AR105" s="28">
        <v>0.89170000000000005</v>
      </c>
      <c r="AS105" s="29">
        <v>1105.6600000000001</v>
      </c>
      <c r="AT105" s="29">
        <v>1857.03</v>
      </c>
      <c r="AU105" s="29">
        <v>5417.3</v>
      </c>
      <c r="AV105" s="28">
        <v>928.9</v>
      </c>
      <c r="AW105" s="28">
        <v>328.77</v>
      </c>
      <c r="AX105" s="29">
        <v>9637.66</v>
      </c>
      <c r="AY105" s="29">
        <v>5463.09</v>
      </c>
      <c r="AZ105" s="28">
        <v>0.57350000000000001</v>
      </c>
      <c r="BA105" s="29">
        <v>2781.8</v>
      </c>
      <c r="BB105" s="28">
        <v>0.29199999999999998</v>
      </c>
      <c r="BC105" s="29">
        <v>1280.6600000000001</v>
      </c>
      <c r="BD105" s="28">
        <v>0.13439999999999999</v>
      </c>
      <c r="BE105" s="29">
        <v>9525.5499999999993</v>
      </c>
      <c r="BF105" s="29">
        <v>4812.47</v>
      </c>
      <c r="BG105" s="28">
        <v>2.0838999999999999</v>
      </c>
      <c r="BH105" s="28">
        <v>0.56510000000000005</v>
      </c>
      <c r="BI105" s="28">
        <v>0.2233</v>
      </c>
      <c r="BJ105" s="28">
        <v>0.16739999999999999</v>
      </c>
      <c r="BK105" s="28">
        <v>2.7699999999999999E-2</v>
      </c>
      <c r="BL105" s="28">
        <v>1.66E-2</v>
      </c>
    </row>
    <row r="106" spans="1:64" x14ac:dyDescent="0.25">
      <c r="A106" s="28" t="s">
        <v>370</v>
      </c>
      <c r="B106" s="28">
        <v>46326</v>
      </c>
      <c r="C106" s="28">
        <v>97.48</v>
      </c>
      <c r="D106" s="28">
        <v>20.420000000000002</v>
      </c>
      <c r="E106" s="29">
        <v>1990.21</v>
      </c>
      <c r="F106" s="29">
        <v>1956.14</v>
      </c>
      <c r="G106" s="28">
        <v>4.7000000000000002E-3</v>
      </c>
      <c r="H106" s="28">
        <v>2.9999999999999997E-4</v>
      </c>
      <c r="I106" s="28">
        <v>5.1999999999999998E-3</v>
      </c>
      <c r="J106" s="28">
        <v>1.4E-3</v>
      </c>
      <c r="K106" s="28">
        <v>9.4000000000000004E-3</v>
      </c>
      <c r="L106" s="28">
        <v>0.96099999999999997</v>
      </c>
      <c r="M106" s="28">
        <v>1.7899999999999999E-2</v>
      </c>
      <c r="N106" s="28">
        <v>0.38090000000000002</v>
      </c>
      <c r="O106" s="28">
        <v>1.4E-3</v>
      </c>
      <c r="P106" s="28">
        <v>0.1348</v>
      </c>
      <c r="Q106" s="28">
        <v>90.84</v>
      </c>
      <c r="R106" s="29">
        <v>53818.19</v>
      </c>
      <c r="S106" s="28">
        <v>0.18890000000000001</v>
      </c>
      <c r="T106" s="28">
        <v>0.20280000000000001</v>
      </c>
      <c r="U106" s="28">
        <v>0.60829999999999995</v>
      </c>
      <c r="V106" s="28">
        <v>18.100000000000001</v>
      </c>
      <c r="W106" s="28">
        <v>13.51</v>
      </c>
      <c r="X106" s="29">
        <v>68424.22</v>
      </c>
      <c r="Y106" s="28">
        <v>142.06</v>
      </c>
      <c r="Z106" s="29">
        <v>136006.69</v>
      </c>
      <c r="AA106" s="28">
        <v>0.79400000000000004</v>
      </c>
      <c r="AB106" s="28">
        <v>0.1502</v>
      </c>
      <c r="AC106" s="28">
        <v>5.4300000000000001E-2</v>
      </c>
      <c r="AD106" s="28">
        <v>1.4E-3</v>
      </c>
      <c r="AE106" s="28">
        <v>0.20860000000000001</v>
      </c>
      <c r="AF106" s="28">
        <v>136.01</v>
      </c>
      <c r="AG106" s="29">
        <v>3888.15</v>
      </c>
      <c r="AH106" s="28">
        <v>464.31</v>
      </c>
      <c r="AI106" s="29">
        <v>137369.32999999999</v>
      </c>
      <c r="AJ106" s="28" t="s">
        <v>16</v>
      </c>
      <c r="AK106" s="29">
        <v>31683</v>
      </c>
      <c r="AL106" s="29">
        <v>45475.08</v>
      </c>
      <c r="AM106" s="28">
        <v>42.58</v>
      </c>
      <c r="AN106" s="28">
        <v>26.6</v>
      </c>
      <c r="AO106" s="28">
        <v>30.14</v>
      </c>
      <c r="AP106" s="28">
        <v>4.43</v>
      </c>
      <c r="AQ106" s="28">
        <v>898.4</v>
      </c>
      <c r="AR106" s="28">
        <v>1.0302</v>
      </c>
      <c r="AS106" s="29">
        <v>1065.96</v>
      </c>
      <c r="AT106" s="29">
        <v>1921.85</v>
      </c>
      <c r="AU106" s="29">
        <v>5151.37</v>
      </c>
      <c r="AV106" s="28">
        <v>890.16</v>
      </c>
      <c r="AW106" s="28">
        <v>212.27</v>
      </c>
      <c r="AX106" s="29">
        <v>9241.61</v>
      </c>
      <c r="AY106" s="29">
        <v>4185.5</v>
      </c>
      <c r="AZ106" s="28">
        <v>0.46310000000000001</v>
      </c>
      <c r="BA106" s="29">
        <v>4143.63</v>
      </c>
      <c r="BB106" s="28">
        <v>0.45850000000000002</v>
      </c>
      <c r="BC106" s="28">
        <v>708.84</v>
      </c>
      <c r="BD106" s="28">
        <v>7.8399999999999997E-2</v>
      </c>
      <c r="BE106" s="29">
        <v>9037.9699999999993</v>
      </c>
      <c r="BF106" s="29">
        <v>3444.71</v>
      </c>
      <c r="BG106" s="28">
        <v>1.0113000000000001</v>
      </c>
      <c r="BH106" s="28">
        <v>0.56399999999999995</v>
      </c>
      <c r="BI106" s="28">
        <v>0.22589999999999999</v>
      </c>
      <c r="BJ106" s="28">
        <v>0.14940000000000001</v>
      </c>
      <c r="BK106" s="28">
        <v>3.2599999999999997E-2</v>
      </c>
      <c r="BL106" s="28">
        <v>2.81E-2</v>
      </c>
    </row>
    <row r="107" spans="1:64" x14ac:dyDescent="0.25">
      <c r="A107" s="28" t="s">
        <v>371</v>
      </c>
      <c r="B107" s="28">
        <v>43794</v>
      </c>
      <c r="C107" s="28">
        <v>13.89</v>
      </c>
      <c r="D107" s="28">
        <v>496.48</v>
      </c>
      <c r="E107" s="29">
        <v>6895.51</v>
      </c>
      <c r="F107" s="29">
        <v>6359.44</v>
      </c>
      <c r="G107" s="28">
        <v>1.9800000000000002E-2</v>
      </c>
      <c r="H107" s="28">
        <v>4.0000000000000002E-4</v>
      </c>
      <c r="I107" s="28">
        <v>0.39539999999999997</v>
      </c>
      <c r="J107" s="28">
        <v>1.4E-3</v>
      </c>
      <c r="K107" s="28">
        <v>3.1800000000000002E-2</v>
      </c>
      <c r="L107" s="28">
        <v>0.4904</v>
      </c>
      <c r="M107" s="28">
        <v>6.08E-2</v>
      </c>
      <c r="N107" s="28">
        <v>0.43690000000000001</v>
      </c>
      <c r="O107" s="28">
        <v>0.04</v>
      </c>
      <c r="P107" s="28">
        <v>0.13789999999999999</v>
      </c>
      <c r="Q107" s="28">
        <v>306.58999999999997</v>
      </c>
      <c r="R107" s="29">
        <v>65518.75</v>
      </c>
      <c r="S107" s="28">
        <v>0.1857</v>
      </c>
      <c r="T107" s="28">
        <v>0.22109999999999999</v>
      </c>
      <c r="U107" s="28">
        <v>0.59319999999999995</v>
      </c>
      <c r="V107" s="28">
        <v>17.39</v>
      </c>
      <c r="W107" s="28">
        <v>39.090000000000003</v>
      </c>
      <c r="X107" s="29">
        <v>90721.86</v>
      </c>
      <c r="Y107" s="28">
        <v>175.71</v>
      </c>
      <c r="Z107" s="29">
        <v>156352.66</v>
      </c>
      <c r="AA107" s="28">
        <v>0.78739999999999999</v>
      </c>
      <c r="AB107" s="28">
        <v>0.1893</v>
      </c>
      <c r="AC107" s="28">
        <v>2.23E-2</v>
      </c>
      <c r="AD107" s="28">
        <v>1E-3</v>
      </c>
      <c r="AE107" s="28">
        <v>0.2127</v>
      </c>
      <c r="AF107" s="28">
        <v>156.35</v>
      </c>
      <c r="AG107" s="29">
        <v>7916.4</v>
      </c>
      <c r="AH107" s="29">
        <v>1003.19</v>
      </c>
      <c r="AI107" s="29">
        <v>172204.09</v>
      </c>
      <c r="AJ107" s="28" t="s">
        <v>16</v>
      </c>
      <c r="AK107" s="29">
        <v>33512</v>
      </c>
      <c r="AL107" s="29">
        <v>56298.11</v>
      </c>
      <c r="AM107" s="28">
        <v>97.29</v>
      </c>
      <c r="AN107" s="28">
        <v>49.86</v>
      </c>
      <c r="AO107" s="28">
        <v>49.88</v>
      </c>
      <c r="AP107" s="28">
        <v>4.83</v>
      </c>
      <c r="AQ107" s="28">
        <v>632.37</v>
      </c>
      <c r="AR107" s="28">
        <v>1.1194999999999999</v>
      </c>
      <c r="AS107" s="29">
        <v>1453.38</v>
      </c>
      <c r="AT107" s="29">
        <v>2460.4899999999998</v>
      </c>
      <c r="AU107" s="29">
        <v>7166.46</v>
      </c>
      <c r="AV107" s="29">
        <v>1448.89</v>
      </c>
      <c r="AW107" s="28">
        <v>459.93</v>
      </c>
      <c r="AX107" s="29">
        <v>12989.16</v>
      </c>
      <c r="AY107" s="29">
        <v>4136.1000000000004</v>
      </c>
      <c r="AZ107" s="28">
        <v>0.32</v>
      </c>
      <c r="BA107" s="29">
        <v>7893.84</v>
      </c>
      <c r="BB107" s="28">
        <v>0.61070000000000002</v>
      </c>
      <c r="BC107" s="28">
        <v>896.35</v>
      </c>
      <c r="BD107" s="28">
        <v>6.93E-2</v>
      </c>
      <c r="BE107" s="29">
        <v>12926.29</v>
      </c>
      <c r="BF107" s="29">
        <v>2383.2399999999998</v>
      </c>
      <c r="BG107" s="28">
        <v>0.4103</v>
      </c>
      <c r="BH107" s="28">
        <v>0.59950000000000003</v>
      </c>
      <c r="BI107" s="28">
        <v>0.2177</v>
      </c>
      <c r="BJ107" s="28">
        <v>0.14050000000000001</v>
      </c>
      <c r="BK107" s="28">
        <v>2.5899999999999999E-2</v>
      </c>
      <c r="BL107" s="28">
        <v>1.6400000000000001E-2</v>
      </c>
    </row>
    <row r="108" spans="1:64" x14ac:dyDescent="0.25">
      <c r="A108" s="28" t="s">
        <v>372</v>
      </c>
      <c r="B108" s="28">
        <v>43786</v>
      </c>
      <c r="C108" s="28">
        <v>71.14</v>
      </c>
      <c r="D108" s="28">
        <v>522.91999999999996</v>
      </c>
      <c r="E108" s="29">
        <v>37201.71</v>
      </c>
      <c r="F108" s="29">
        <v>27661.57</v>
      </c>
      <c r="G108" s="28">
        <v>1.2800000000000001E-2</v>
      </c>
      <c r="H108" s="28">
        <v>2.0000000000000001E-4</v>
      </c>
      <c r="I108" s="28">
        <v>0.5897</v>
      </c>
      <c r="J108" s="28">
        <v>1.6000000000000001E-3</v>
      </c>
      <c r="K108" s="28">
        <v>6.83E-2</v>
      </c>
      <c r="L108" s="28">
        <v>0.27560000000000001</v>
      </c>
      <c r="M108" s="28">
        <v>5.1900000000000002E-2</v>
      </c>
      <c r="N108" s="28">
        <v>0.84340000000000004</v>
      </c>
      <c r="O108" s="28">
        <v>5.3199999999999997E-2</v>
      </c>
      <c r="P108" s="28">
        <v>0.1517</v>
      </c>
      <c r="Q108" s="29">
        <v>1238.6400000000001</v>
      </c>
      <c r="R108" s="29">
        <v>62486.239999999998</v>
      </c>
      <c r="S108" s="28">
        <v>0.105</v>
      </c>
      <c r="T108" s="28">
        <v>0.14530000000000001</v>
      </c>
      <c r="U108" s="28">
        <v>0.74970000000000003</v>
      </c>
      <c r="V108" s="28">
        <v>19.09</v>
      </c>
      <c r="W108" s="28">
        <v>236.02</v>
      </c>
      <c r="X108" s="29">
        <v>77823.94</v>
      </c>
      <c r="Y108" s="28">
        <v>157.59</v>
      </c>
      <c r="Z108" s="29">
        <v>115999.69</v>
      </c>
      <c r="AA108" s="28">
        <v>0.59370000000000001</v>
      </c>
      <c r="AB108" s="28">
        <v>0.36930000000000002</v>
      </c>
      <c r="AC108" s="28">
        <v>3.4700000000000002E-2</v>
      </c>
      <c r="AD108" s="28">
        <v>2.3E-3</v>
      </c>
      <c r="AE108" s="28">
        <v>0.40710000000000002</v>
      </c>
      <c r="AF108" s="28">
        <v>116</v>
      </c>
      <c r="AG108" s="29">
        <v>4612.62</v>
      </c>
      <c r="AH108" s="28">
        <v>435.29</v>
      </c>
      <c r="AI108" s="29">
        <v>107730.42</v>
      </c>
      <c r="AJ108" s="28" t="s">
        <v>16</v>
      </c>
      <c r="AK108" s="29">
        <v>24263</v>
      </c>
      <c r="AL108" s="29">
        <v>37948.230000000003</v>
      </c>
      <c r="AM108" s="28">
        <v>64.27</v>
      </c>
      <c r="AN108" s="28">
        <v>33.36</v>
      </c>
      <c r="AO108" s="28">
        <v>46.34</v>
      </c>
      <c r="AP108" s="28">
        <v>4.2</v>
      </c>
      <c r="AQ108" s="28">
        <v>0</v>
      </c>
      <c r="AR108" s="28">
        <v>1.0846</v>
      </c>
      <c r="AS108" s="29">
        <v>1648.86</v>
      </c>
      <c r="AT108" s="29">
        <v>2834.4</v>
      </c>
      <c r="AU108" s="29">
        <v>7450.38</v>
      </c>
      <c r="AV108" s="29">
        <v>1510.98</v>
      </c>
      <c r="AW108" s="28">
        <v>908.84</v>
      </c>
      <c r="AX108" s="29">
        <v>14353.45</v>
      </c>
      <c r="AY108" s="29">
        <v>6192.88</v>
      </c>
      <c r="AZ108" s="28">
        <v>0.42370000000000002</v>
      </c>
      <c r="BA108" s="29">
        <v>5772.4</v>
      </c>
      <c r="BB108" s="28">
        <v>0.39489999999999997</v>
      </c>
      <c r="BC108" s="29">
        <v>2650.29</v>
      </c>
      <c r="BD108" s="28">
        <v>0.18129999999999999</v>
      </c>
      <c r="BE108" s="29">
        <v>14615.57</v>
      </c>
      <c r="BF108" s="29">
        <v>3642.47</v>
      </c>
      <c r="BG108" s="28">
        <v>1.2899</v>
      </c>
      <c r="BH108" s="28">
        <v>0.47939999999999999</v>
      </c>
      <c r="BI108" s="28">
        <v>0.1981</v>
      </c>
      <c r="BJ108" s="28">
        <v>0.28620000000000001</v>
      </c>
      <c r="BK108" s="28">
        <v>2.0799999999999999E-2</v>
      </c>
      <c r="BL108" s="28">
        <v>1.55E-2</v>
      </c>
    </row>
    <row r="109" spans="1:64" x14ac:dyDescent="0.25">
      <c r="A109" s="28" t="s">
        <v>373</v>
      </c>
      <c r="B109" s="28">
        <v>46391</v>
      </c>
      <c r="C109" s="28">
        <v>70.52</v>
      </c>
      <c r="D109" s="28">
        <v>23.87</v>
      </c>
      <c r="E109" s="29">
        <v>1683.12</v>
      </c>
      <c r="F109" s="29">
        <v>1656.14</v>
      </c>
      <c r="G109" s="28">
        <v>3.5999999999999999E-3</v>
      </c>
      <c r="H109" s="28">
        <v>2.0000000000000001E-4</v>
      </c>
      <c r="I109" s="28">
        <v>5.0000000000000001E-3</v>
      </c>
      <c r="J109" s="28">
        <v>1.2999999999999999E-3</v>
      </c>
      <c r="K109" s="28">
        <v>9.1999999999999998E-3</v>
      </c>
      <c r="L109" s="28">
        <v>0.9667</v>
      </c>
      <c r="M109" s="28">
        <v>1.4E-2</v>
      </c>
      <c r="N109" s="28">
        <v>0.247</v>
      </c>
      <c r="O109" s="28">
        <v>1.1999999999999999E-3</v>
      </c>
      <c r="P109" s="28">
        <v>0.1105</v>
      </c>
      <c r="Q109" s="28">
        <v>76.680000000000007</v>
      </c>
      <c r="R109" s="29">
        <v>54093.34</v>
      </c>
      <c r="S109" s="28">
        <v>0.26960000000000001</v>
      </c>
      <c r="T109" s="28">
        <v>0.18990000000000001</v>
      </c>
      <c r="U109" s="28">
        <v>0.54049999999999998</v>
      </c>
      <c r="V109" s="28">
        <v>19.66</v>
      </c>
      <c r="W109" s="28">
        <v>10.69</v>
      </c>
      <c r="X109" s="29">
        <v>73053.62</v>
      </c>
      <c r="Y109" s="28">
        <v>152.69</v>
      </c>
      <c r="Z109" s="29">
        <v>127579.79</v>
      </c>
      <c r="AA109" s="28">
        <v>0.86770000000000003</v>
      </c>
      <c r="AB109" s="28">
        <v>8.2900000000000001E-2</v>
      </c>
      <c r="AC109" s="28">
        <v>4.8300000000000003E-2</v>
      </c>
      <c r="AD109" s="28">
        <v>1.1000000000000001E-3</v>
      </c>
      <c r="AE109" s="28">
        <v>0.13250000000000001</v>
      </c>
      <c r="AF109" s="28">
        <v>127.58</v>
      </c>
      <c r="AG109" s="29">
        <v>3378.77</v>
      </c>
      <c r="AH109" s="28">
        <v>453.7</v>
      </c>
      <c r="AI109" s="29">
        <v>129359.06</v>
      </c>
      <c r="AJ109" s="28" t="s">
        <v>16</v>
      </c>
      <c r="AK109" s="29">
        <v>35124</v>
      </c>
      <c r="AL109" s="29">
        <v>50836.99</v>
      </c>
      <c r="AM109" s="28">
        <v>43.22</v>
      </c>
      <c r="AN109" s="28">
        <v>25.74</v>
      </c>
      <c r="AO109" s="28">
        <v>27.78</v>
      </c>
      <c r="AP109" s="28">
        <v>4.9000000000000004</v>
      </c>
      <c r="AQ109" s="28">
        <v>979.71</v>
      </c>
      <c r="AR109" s="28">
        <v>0.98370000000000002</v>
      </c>
      <c r="AS109" s="29">
        <v>1131.6500000000001</v>
      </c>
      <c r="AT109" s="29">
        <v>1700.1</v>
      </c>
      <c r="AU109" s="29">
        <v>4919.63</v>
      </c>
      <c r="AV109" s="28">
        <v>849.43</v>
      </c>
      <c r="AW109" s="28">
        <v>187.23</v>
      </c>
      <c r="AX109" s="29">
        <v>8788.0400000000009</v>
      </c>
      <c r="AY109" s="29">
        <v>4291.32</v>
      </c>
      <c r="AZ109" s="28">
        <v>0.48849999999999999</v>
      </c>
      <c r="BA109" s="29">
        <v>3933.73</v>
      </c>
      <c r="BB109" s="28">
        <v>0.44779999999999998</v>
      </c>
      <c r="BC109" s="28">
        <v>559.03</v>
      </c>
      <c r="BD109" s="28">
        <v>6.3600000000000004E-2</v>
      </c>
      <c r="BE109" s="29">
        <v>8784.08</v>
      </c>
      <c r="BF109" s="29">
        <v>3892.96</v>
      </c>
      <c r="BG109" s="28">
        <v>1.0075000000000001</v>
      </c>
      <c r="BH109" s="28">
        <v>0.58030000000000004</v>
      </c>
      <c r="BI109" s="28">
        <v>0.21709999999999999</v>
      </c>
      <c r="BJ109" s="28">
        <v>0.14269999999999999</v>
      </c>
      <c r="BK109" s="28">
        <v>3.61E-2</v>
      </c>
      <c r="BL109" s="28">
        <v>2.3699999999999999E-2</v>
      </c>
    </row>
    <row r="110" spans="1:64" x14ac:dyDescent="0.25">
      <c r="A110" s="28" t="s">
        <v>374</v>
      </c>
      <c r="B110" s="28">
        <v>48488</v>
      </c>
      <c r="C110" s="28">
        <v>111.33</v>
      </c>
      <c r="D110" s="28">
        <v>22.7</v>
      </c>
      <c r="E110" s="29">
        <v>2527.34</v>
      </c>
      <c r="F110" s="29">
        <v>2493.29</v>
      </c>
      <c r="G110" s="28">
        <v>5.3E-3</v>
      </c>
      <c r="H110" s="28">
        <v>2.9999999999999997E-4</v>
      </c>
      <c r="I110" s="28">
        <v>7.7999999999999996E-3</v>
      </c>
      <c r="J110" s="28">
        <v>1.4E-3</v>
      </c>
      <c r="K110" s="28">
        <v>1.03E-2</v>
      </c>
      <c r="L110" s="28">
        <v>0.95620000000000005</v>
      </c>
      <c r="M110" s="28">
        <v>1.8499999999999999E-2</v>
      </c>
      <c r="N110" s="28">
        <v>0.33389999999999997</v>
      </c>
      <c r="O110" s="28">
        <v>2.5999999999999999E-3</v>
      </c>
      <c r="P110" s="28">
        <v>0.1278</v>
      </c>
      <c r="Q110" s="28">
        <v>108.81</v>
      </c>
      <c r="R110" s="29">
        <v>55891.77</v>
      </c>
      <c r="S110" s="28">
        <v>0.20280000000000001</v>
      </c>
      <c r="T110" s="28">
        <v>0.1915</v>
      </c>
      <c r="U110" s="28">
        <v>0.60570000000000002</v>
      </c>
      <c r="V110" s="28">
        <v>19.14</v>
      </c>
      <c r="W110" s="28">
        <v>15.55</v>
      </c>
      <c r="X110" s="29">
        <v>72111.7</v>
      </c>
      <c r="Y110" s="28">
        <v>157.07</v>
      </c>
      <c r="Z110" s="29">
        <v>130622.47</v>
      </c>
      <c r="AA110" s="28">
        <v>0.79279999999999995</v>
      </c>
      <c r="AB110" s="28">
        <v>0.15179999999999999</v>
      </c>
      <c r="AC110" s="28">
        <v>5.4399999999999997E-2</v>
      </c>
      <c r="AD110" s="28">
        <v>1.1000000000000001E-3</v>
      </c>
      <c r="AE110" s="28">
        <v>0.2102</v>
      </c>
      <c r="AF110" s="28">
        <v>130.62</v>
      </c>
      <c r="AG110" s="29">
        <v>3502.12</v>
      </c>
      <c r="AH110" s="28">
        <v>438.61</v>
      </c>
      <c r="AI110" s="29">
        <v>135792.04</v>
      </c>
      <c r="AJ110" s="28" t="s">
        <v>16</v>
      </c>
      <c r="AK110" s="29">
        <v>32760</v>
      </c>
      <c r="AL110" s="29">
        <v>46875.13</v>
      </c>
      <c r="AM110" s="28">
        <v>42.11</v>
      </c>
      <c r="AN110" s="28">
        <v>25.77</v>
      </c>
      <c r="AO110" s="28">
        <v>28.09</v>
      </c>
      <c r="AP110" s="28">
        <v>4.25</v>
      </c>
      <c r="AQ110" s="28">
        <v>857.8</v>
      </c>
      <c r="AR110" s="28">
        <v>0.97160000000000002</v>
      </c>
      <c r="AS110" s="29">
        <v>1056.99</v>
      </c>
      <c r="AT110" s="29">
        <v>1812.85</v>
      </c>
      <c r="AU110" s="29">
        <v>5049.8900000000003</v>
      </c>
      <c r="AV110" s="28">
        <v>812.45</v>
      </c>
      <c r="AW110" s="28">
        <v>272.51</v>
      </c>
      <c r="AX110" s="29">
        <v>9004.7000000000007</v>
      </c>
      <c r="AY110" s="29">
        <v>4157.1899999999996</v>
      </c>
      <c r="AZ110" s="28">
        <v>0.48220000000000002</v>
      </c>
      <c r="BA110" s="29">
        <v>3807.75</v>
      </c>
      <c r="BB110" s="28">
        <v>0.44159999999999999</v>
      </c>
      <c r="BC110" s="28">
        <v>656.73</v>
      </c>
      <c r="BD110" s="28">
        <v>7.6200000000000004E-2</v>
      </c>
      <c r="BE110" s="29">
        <v>8621.67</v>
      </c>
      <c r="BF110" s="29">
        <v>3539.41</v>
      </c>
      <c r="BG110" s="28">
        <v>1.0203</v>
      </c>
      <c r="BH110" s="28">
        <v>0.58799999999999997</v>
      </c>
      <c r="BI110" s="28">
        <v>0.2215</v>
      </c>
      <c r="BJ110" s="28">
        <v>0.12920000000000001</v>
      </c>
      <c r="BK110" s="28">
        <v>3.1600000000000003E-2</v>
      </c>
      <c r="BL110" s="28">
        <v>2.9700000000000001E-2</v>
      </c>
    </row>
    <row r="111" spans="1:64" x14ac:dyDescent="0.25">
      <c r="A111" s="28" t="s">
        <v>375</v>
      </c>
      <c r="B111" s="28">
        <v>45302</v>
      </c>
      <c r="C111" s="28">
        <v>73.81</v>
      </c>
      <c r="D111" s="28">
        <v>30.38</v>
      </c>
      <c r="E111" s="29">
        <v>2242.04</v>
      </c>
      <c r="F111" s="29">
        <v>2204.38</v>
      </c>
      <c r="G111" s="28">
        <v>5.7000000000000002E-3</v>
      </c>
      <c r="H111" s="28">
        <v>2.0000000000000001E-4</v>
      </c>
      <c r="I111" s="28">
        <v>2.0400000000000001E-2</v>
      </c>
      <c r="J111" s="28">
        <v>1.4E-3</v>
      </c>
      <c r="K111" s="28">
        <v>4.1200000000000001E-2</v>
      </c>
      <c r="L111" s="28">
        <v>0.89049999999999996</v>
      </c>
      <c r="M111" s="28">
        <v>4.0599999999999997E-2</v>
      </c>
      <c r="N111" s="28">
        <v>0.44319999999999998</v>
      </c>
      <c r="O111" s="28">
        <v>9.7999999999999997E-3</v>
      </c>
      <c r="P111" s="28">
        <v>0.1421</v>
      </c>
      <c r="Q111" s="28">
        <v>97.38</v>
      </c>
      <c r="R111" s="29">
        <v>53261.8</v>
      </c>
      <c r="S111" s="28">
        <v>0.23039999999999999</v>
      </c>
      <c r="T111" s="28">
        <v>0.18140000000000001</v>
      </c>
      <c r="U111" s="28">
        <v>0.58899999999999997</v>
      </c>
      <c r="V111" s="28">
        <v>18.66</v>
      </c>
      <c r="W111" s="28">
        <v>15.28</v>
      </c>
      <c r="X111" s="29">
        <v>69840.850000000006</v>
      </c>
      <c r="Y111" s="28">
        <v>142.97999999999999</v>
      </c>
      <c r="Z111" s="29">
        <v>111377.36</v>
      </c>
      <c r="AA111" s="28">
        <v>0.78600000000000003</v>
      </c>
      <c r="AB111" s="28">
        <v>0.18060000000000001</v>
      </c>
      <c r="AC111" s="28">
        <v>3.2199999999999999E-2</v>
      </c>
      <c r="AD111" s="28">
        <v>1.1999999999999999E-3</v>
      </c>
      <c r="AE111" s="28">
        <v>0.21510000000000001</v>
      </c>
      <c r="AF111" s="28">
        <v>111.38</v>
      </c>
      <c r="AG111" s="29">
        <v>3041.29</v>
      </c>
      <c r="AH111" s="28">
        <v>419.55</v>
      </c>
      <c r="AI111" s="29">
        <v>115597.58</v>
      </c>
      <c r="AJ111" s="28" t="s">
        <v>16</v>
      </c>
      <c r="AK111" s="29">
        <v>28640</v>
      </c>
      <c r="AL111" s="29">
        <v>41898.83</v>
      </c>
      <c r="AM111" s="28">
        <v>44.57</v>
      </c>
      <c r="AN111" s="28">
        <v>25.91</v>
      </c>
      <c r="AO111" s="28">
        <v>30.5</v>
      </c>
      <c r="AP111" s="28">
        <v>4.1900000000000004</v>
      </c>
      <c r="AQ111" s="28">
        <v>772.17</v>
      </c>
      <c r="AR111" s="28">
        <v>0.98060000000000003</v>
      </c>
      <c r="AS111" s="29">
        <v>1098.55</v>
      </c>
      <c r="AT111" s="29">
        <v>1719.07</v>
      </c>
      <c r="AU111" s="29">
        <v>5249.61</v>
      </c>
      <c r="AV111" s="28">
        <v>959.11</v>
      </c>
      <c r="AW111" s="28">
        <v>220.98</v>
      </c>
      <c r="AX111" s="29">
        <v>9247.33</v>
      </c>
      <c r="AY111" s="29">
        <v>4785.96</v>
      </c>
      <c r="AZ111" s="28">
        <v>0.5232</v>
      </c>
      <c r="BA111" s="29">
        <v>3499.22</v>
      </c>
      <c r="BB111" s="28">
        <v>0.38250000000000001</v>
      </c>
      <c r="BC111" s="28">
        <v>863.11</v>
      </c>
      <c r="BD111" s="28">
        <v>9.4299999999999995E-2</v>
      </c>
      <c r="BE111" s="29">
        <v>9148.2900000000009</v>
      </c>
      <c r="BF111" s="29">
        <v>4125.88</v>
      </c>
      <c r="BG111" s="28">
        <v>1.3740000000000001</v>
      </c>
      <c r="BH111" s="28">
        <v>0.57410000000000005</v>
      </c>
      <c r="BI111" s="28">
        <v>0.21490000000000001</v>
      </c>
      <c r="BJ111" s="28">
        <v>0.15790000000000001</v>
      </c>
      <c r="BK111" s="28">
        <v>3.4299999999999997E-2</v>
      </c>
      <c r="BL111" s="28">
        <v>1.8700000000000001E-2</v>
      </c>
    </row>
    <row r="112" spans="1:64" x14ac:dyDescent="0.25">
      <c r="A112" s="28" t="s">
        <v>376</v>
      </c>
      <c r="B112" s="28">
        <v>45310</v>
      </c>
      <c r="C112" s="28">
        <v>67.290000000000006</v>
      </c>
      <c r="D112" s="28">
        <v>20.239999999999998</v>
      </c>
      <c r="E112" s="29">
        <v>1361.65</v>
      </c>
      <c r="F112" s="29">
        <v>1334.33</v>
      </c>
      <c r="G112" s="28">
        <v>3.0999999999999999E-3</v>
      </c>
      <c r="H112" s="28">
        <v>4.0000000000000002E-4</v>
      </c>
      <c r="I112" s="28">
        <v>3.8999999999999998E-3</v>
      </c>
      <c r="J112" s="28">
        <v>8.9999999999999998E-4</v>
      </c>
      <c r="K112" s="28">
        <v>8.2000000000000007E-3</v>
      </c>
      <c r="L112" s="28">
        <v>0.96989999999999998</v>
      </c>
      <c r="M112" s="28">
        <v>1.3599999999999999E-2</v>
      </c>
      <c r="N112" s="28">
        <v>0.23330000000000001</v>
      </c>
      <c r="O112" s="28">
        <v>0</v>
      </c>
      <c r="P112" s="28">
        <v>0.11070000000000001</v>
      </c>
      <c r="Q112" s="28">
        <v>61.12</v>
      </c>
      <c r="R112" s="29">
        <v>52860.91</v>
      </c>
      <c r="S112" s="28">
        <v>0.26490000000000002</v>
      </c>
      <c r="T112" s="28">
        <v>0.19040000000000001</v>
      </c>
      <c r="U112" s="28">
        <v>0.54469999999999996</v>
      </c>
      <c r="V112" s="28">
        <v>18.86</v>
      </c>
      <c r="W112" s="28">
        <v>8.82</v>
      </c>
      <c r="X112" s="29">
        <v>72466.81</v>
      </c>
      <c r="Y112" s="28">
        <v>150.09</v>
      </c>
      <c r="Z112" s="29">
        <v>120385.14</v>
      </c>
      <c r="AA112" s="28">
        <v>0.8861</v>
      </c>
      <c r="AB112" s="28">
        <v>6.9099999999999995E-2</v>
      </c>
      <c r="AC112" s="28">
        <v>4.36E-2</v>
      </c>
      <c r="AD112" s="28">
        <v>1.1000000000000001E-3</v>
      </c>
      <c r="AE112" s="28">
        <v>0.11409999999999999</v>
      </c>
      <c r="AF112" s="28">
        <v>120.39</v>
      </c>
      <c r="AG112" s="29">
        <v>3123.65</v>
      </c>
      <c r="AH112" s="28">
        <v>429.6</v>
      </c>
      <c r="AI112" s="29">
        <v>119414.18</v>
      </c>
      <c r="AJ112" s="28" t="s">
        <v>16</v>
      </c>
      <c r="AK112" s="29">
        <v>32594</v>
      </c>
      <c r="AL112" s="29">
        <v>48124.45</v>
      </c>
      <c r="AM112" s="28">
        <v>41.68</v>
      </c>
      <c r="AN112" s="28">
        <v>24.88</v>
      </c>
      <c r="AO112" s="28">
        <v>27.3</v>
      </c>
      <c r="AP112" s="28">
        <v>4.8499999999999996</v>
      </c>
      <c r="AQ112" s="29">
        <v>1260.26</v>
      </c>
      <c r="AR112" s="28">
        <v>1.0270999999999999</v>
      </c>
      <c r="AS112" s="29">
        <v>1177.77</v>
      </c>
      <c r="AT112" s="29">
        <v>1736.35</v>
      </c>
      <c r="AU112" s="29">
        <v>5084.43</v>
      </c>
      <c r="AV112" s="28">
        <v>863.75</v>
      </c>
      <c r="AW112" s="28">
        <v>190</v>
      </c>
      <c r="AX112" s="29">
        <v>9052.2999999999993</v>
      </c>
      <c r="AY112" s="29">
        <v>4540.38</v>
      </c>
      <c r="AZ112" s="28">
        <v>0.51570000000000005</v>
      </c>
      <c r="BA112" s="29">
        <v>3704.87</v>
      </c>
      <c r="BB112" s="28">
        <v>0.42080000000000001</v>
      </c>
      <c r="BC112" s="28">
        <v>558.4</v>
      </c>
      <c r="BD112" s="28">
        <v>6.3399999999999998E-2</v>
      </c>
      <c r="BE112" s="29">
        <v>8803.65</v>
      </c>
      <c r="BF112" s="29">
        <v>4034.91</v>
      </c>
      <c r="BG112" s="28">
        <v>1.1456</v>
      </c>
      <c r="BH112" s="28">
        <v>0.57420000000000004</v>
      </c>
      <c r="BI112" s="28">
        <v>0.219</v>
      </c>
      <c r="BJ112" s="28">
        <v>0.14080000000000001</v>
      </c>
      <c r="BK112" s="28">
        <v>3.6299999999999999E-2</v>
      </c>
      <c r="BL112" s="28">
        <v>2.9700000000000001E-2</v>
      </c>
    </row>
    <row r="113" spans="1:64" x14ac:dyDescent="0.25">
      <c r="A113" s="28" t="s">
        <v>377</v>
      </c>
      <c r="B113" s="28">
        <v>46516</v>
      </c>
      <c r="C113" s="28">
        <v>100.05</v>
      </c>
      <c r="D113" s="28">
        <v>10.82</v>
      </c>
      <c r="E113" s="29">
        <v>1082.1199999999999</v>
      </c>
      <c r="F113" s="29">
        <v>1100.19</v>
      </c>
      <c r="G113" s="28">
        <v>4.0000000000000001E-3</v>
      </c>
      <c r="H113" s="28">
        <v>2.0000000000000001E-4</v>
      </c>
      <c r="I113" s="28">
        <v>4.5999999999999999E-3</v>
      </c>
      <c r="J113" s="28">
        <v>1.8E-3</v>
      </c>
      <c r="K113" s="28">
        <v>8.5000000000000006E-3</v>
      </c>
      <c r="L113" s="28">
        <v>0.96550000000000002</v>
      </c>
      <c r="M113" s="28">
        <v>1.5599999999999999E-2</v>
      </c>
      <c r="N113" s="28">
        <v>0.37990000000000002</v>
      </c>
      <c r="O113" s="28">
        <v>0</v>
      </c>
      <c r="P113" s="28">
        <v>0.1313</v>
      </c>
      <c r="Q113" s="28">
        <v>51.82</v>
      </c>
      <c r="R113" s="29">
        <v>49335.74</v>
      </c>
      <c r="S113" s="28">
        <v>0.2414</v>
      </c>
      <c r="T113" s="28">
        <v>0.16889999999999999</v>
      </c>
      <c r="U113" s="28">
        <v>0.5897</v>
      </c>
      <c r="V113" s="28">
        <v>17.399999999999999</v>
      </c>
      <c r="W113" s="28">
        <v>8.9</v>
      </c>
      <c r="X113" s="29">
        <v>59432.47</v>
      </c>
      <c r="Y113" s="28">
        <v>117.29</v>
      </c>
      <c r="Z113" s="29">
        <v>107875.85</v>
      </c>
      <c r="AA113" s="28">
        <v>0.87580000000000002</v>
      </c>
      <c r="AB113" s="28">
        <v>7.1400000000000005E-2</v>
      </c>
      <c r="AC113" s="28">
        <v>5.1499999999999997E-2</v>
      </c>
      <c r="AD113" s="28">
        <v>1.2999999999999999E-3</v>
      </c>
      <c r="AE113" s="28">
        <v>0.1249</v>
      </c>
      <c r="AF113" s="28">
        <v>107.88</v>
      </c>
      <c r="AG113" s="29">
        <v>2648.72</v>
      </c>
      <c r="AH113" s="28">
        <v>384.47</v>
      </c>
      <c r="AI113" s="29">
        <v>103825</v>
      </c>
      <c r="AJ113" s="28" t="s">
        <v>16</v>
      </c>
      <c r="AK113" s="29">
        <v>30591</v>
      </c>
      <c r="AL113" s="29">
        <v>41752.660000000003</v>
      </c>
      <c r="AM113" s="28">
        <v>36.6</v>
      </c>
      <c r="AN113" s="28">
        <v>23.49</v>
      </c>
      <c r="AO113" s="28">
        <v>25.72</v>
      </c>
      <c r="AP113" s="28">
        <v>4.43</v>
      </c>
      <c r="AQ113" s="28">
        <v>993.4</v>
      </c>
      <c r="AR113" s="28">
        <v>1.0888</v>
      </c>
      <c r="AS113" s="29">
        <v>1108.3800000000001</v>
      </c>
      <c r="AT113" s="29">
        <v>1892.95</v>
      </c>
      <c r="AU113" s="29">
        <v>5110.04</v>
      </c>
      <c r="AV113" s="28">
        <v>879.53</v>
      </c>
      <c r="AW113" s="28">
        <v>202.67</v>
      </c>
      <c r="AX113" s="29">
        <v>9193.57</v>
      </c>
      <c r="AY113" s="29">
        <v>4875.99</v>
      </c>
      <c r="AZ113" s="28">
        <v>0.53969999999999996</v>
      </c>
      <c r="BA113" s="29">
        <v>3397.14</v>
      </c>
      <c r="BB113" s="28">
        <v>0.376</v>
      </c>
      <c r="BC113" s="28">
        <v>762.31</v>
      </c>
      <c r="BD113" s="28">
        <v>8.4400000000000003E-2</v>
      </c>
      <c r="BE113" s="29">
        <v>9035.43</v>
      </c>
      <c r="BF113" s="29">
        <v>4664.26</v>
      </c>
      <c r="BG113" s="28">
        <v>1.6837</v>
      </c>
      <c r="BH113" s="28">
        <v>0.54420000000000002</v>
      </c>
      <c r="BI113" s="28">
        <v>0.2225</v>
      </c>
      <c r="BJ113" s="28">
        <v>0.17150000000000001</v>
      </c>
      <c r="BK113" s="28">
        <v>3.8199999999999998E-2</v>
      </c>
      <c r="BL113" s="28">
        <v>2.3599999999999999E-2</v>
      </c>
    </row>
    <row r="114" spans="1:64" x14ac:dyDescent="0.25">
      <c r="A114" s="28" t="s">
        <v>378</v>
      </c>
      <c r="B114" s="28">
        <v>48140</v>
      </c>
      <c r="C114" s="28">
        <v>64.290000000000006</v>
      </c>
      <c r="D114" s="28">
        <v>21.91</v>
      </c>
      <c r="E114" s="29">
        <v>1408.8</v>
      </c>
      <c r="F114" s="29">
        <v>1397.48</v>
      </c>
      <c r="G114" s="28">
        <v>7.6E-3</v>
      </c>
      <c r="H114" s="28">
        <v>2.0000000000000001E-4</v>
      </c>
      <c r="I114" s="28">
        <v>7.0000000000000001E-3</v>
      </c>
      <c r="J114" s="28">
        <v>1.5E-3</v>
      </c>
      <c r="K114" s="28">
        <v>1.77E-2</v>
      </c>
      <c r="L114" s="28">
        <v>0.94589999999999996</v>
      </c>
      <c r="M114" s="28">
        <v>0.02</v>
      </c>
      <c r="N114" s="28">
        <v>0.24540000000000001</v>
      </c>
      <c r="O114" s="28">
        <v>4.8999999999999998E-3</v>
      </c>
      <c r="P114" s="28">
        <v>0.1036</v>
      </c>
      <c r="Q114" s="28">
        <v>67.099999999999994</v>
      </c>
      <c r="R114" s="29">
        <v>53754.58</v>
      </c>
      <c r="S114" s="28">
        <v>0.22969999999999999</v>
      </c>
      <c r="T114" s="28">
        <v>0.18820000000000001</v>
      </c>
      <c r="U114" s="28">
        <v>0.58209999999999995</v>
      </c>
      <c r="V114" s="28">
        <v>19.03</v>
      </c>
      <c r="W114" s="28">
        <v>10.71</v>
      </c>
      <c r="X114" s="29">
        <v>66686.86</v>
      </c>
      <c r="Y114" s="28">
        <v>127.49</v>
      </c>
      <c r="Z114" s="29">
        <v>152182.64000000001</v>
      </c>
      <c r="AA114" s="28">
        <v>0.84799999999999998</v>
      </c>
      <c r="AB114" s="28">
        <v>0.10290000000000001</v>
      </c>
      <c r="AC114" s="28">
        <v>4.8000000000000001E-2</v>
      </c>
      <c r="AD114" s="28">
        <v>1.1000000000000001E-3</v>
      </c>
      <c r="AE114" s="28">
        <v>0.15229999999999999</v>
      </c>
      <c r="AF114" s="28">
        <v>152.18</v>
      </c>
      <c r="AG114" s="29">
        <v>4366.8599999999997</v>
      </c>
      <c r="AH114" s="28">
        <v>536.29</v>
      </c>
      <c r="AI114" s="29">
        <v>156329.54</v>
      </c>
      <c r="AJ114" s="28" t="s">
        <v>16</v>
      </c>
      <c r="AK114" s="29">
        <v>35905</v>
      </c>
      <c r="AL114" s="29">
        <v>52868.41</v>
      </c>
      <c r="AM114" s="28">
        <v>46.82</v>
      </c>
      <c r="AN114" s="28">
        <v>27.3</v>
      </c>
      <c r="AO114" s="28">
        <v>29.17</v>
      </c>
      <c r="AP114" s="28">
        <v>4.7300000000000004</v>
      </c>
      <c r="AQ114" s="29">
        <v>1135.27</v>
      </c>
      <c r="AR114" s="28">
        <v>0.98209999999999997</v>
      </c>
      <c r="AS114" s="29">
        <v>1127.8</v>
      </c>
      <c r="AT114" s="29">
        <v>1788.87</v>
      </c>
      <c r="AU114" s="29">
        <v>4927.41</v>
      </c>
      <c r="AV114" s="28">
        <v>867.31</v>
      </c>
      <c r="AW114" s="28">
        <v>152.08000000000001</v>
      </c>
      <c r="AX114" s="29">
        <v>8863.4699999999993</v>
      </c>
      <c r="AY114" s="29">
        <v>3772.33</v>
      </c>
      <c r="AZ114" s="28">
        <v>0.4209</v>
      </c>
      <c r="BA114" s="29">
        <v>4649.95</v>
      </c>
      <c r="BB114" s="28">
        <v>0.51880000000000004</v>
      </c>
      <c r="BC114" s="28">
        <v>540.48</v>
      </c>
      <c r="BD114" s="28">
        <v>6.0299999999999999E-2</v>
      </c>
      <c r="BE114" s="29">
        <v>8962.76</v>
      </c>
      <c r="BF114" s="29">
        <v>3079.4</v>
      </c>
      <c r="BG114" s="28">
        <v>0.69530000000000003</v>
      </c>
      <c r="BH114" s="28">
        <v>0.57609999999999995</v>
      </c>
      <c r="BI114" s="28">
        <v>0.2077</v>
      </c>
      <c r="BJ114" s="28">
        <v>0.14779999999999999</v>
      </c>
      <c r="BK114" s="28">
        <v>3.8899999999999997E-2</v>
      </c>
      <c r="BL114" s="28">
        <v>2.9399999999999999E-2</v>
      </c>
    </row>
    <row r="115" spans="1:64" x14ac:dyDescent="0.25">
      <c r="A115" s="28" t="s">
        <v>379</v>
      </c>
      <c r="B115" s="28">
        <v>45328</v>
      </c>
      <c r="C115" s="28">
        <v>67.099999999999994</v>
      </c>
      <c r="D115" s="28">
        <v>20.78</v>
      </c>
      <c r="E115" s="29">
        <v>1394.5</v>
      </c>
      <c r="F115" s="29">
        <v>1395.62</v>
      </c>
      <c r="G115" s="28">
        <v>7.3000000000000001E-3</v>
      </c>
      <c r="H115" s="28">
        <v>5.0000000000000001E-4</v>
      </c>
      <c r="I115" s="28">
        <v>1.1599999999999999E-2</v>
      </c>
      <c r="J115" s="28">
        <v>1.6999999999999999E-3</v>
      </c>
      <c r="K115" s="28">
        <v>3.0700000000000002E-2</v>
      </c>
      <c r="L115" s="28">
        <v>0.92159999999999997</v>
      </c>
      <c r="M115" s="28">
        <v>2.6700000000000002E-2</v>
      </c>
      <c r="N115" s="28">
        <v>0.40600000000000003</v>
      </c>
      <c r="O115" s="28">
        <v>2.3E-3</v>
      </c>
      <c r="P115" s="28">
        <v>0.1363</v>
      </c>
      <c r="Q115" s="28">
        <v>64.17</v>
      </c>
      <c r="R115" s="29">
        <v>51865.75</v>
      </c>
      <c r="S115" s="28">
        <v>0.2243</v>
      </c>
      <c r="T115" s="28">
        <v>0.1946</v>
      </c>
      <c r="U115" s="28">
        <v>0.58189999999999997</v>
      </c>
      <c r="V115" s="28">
        <v>18.3</v>
      </c>
      <c r="W115" s="28">
        <v>9.77</v>
      </c>
      <c r="X115" s="29">
        <v>68212.41</v>
      </c>
      <c r="Y115" s="28">
        <v>137.91</v>
      </c>
      <c r="Z115" s="29">
        <v>145361.35</v>
      </c>
      <c r="AA115" s="28">
        <v>0.7198</v>
      </c>
      <c r="AB115" s="28">
        <v>0.2278</v>
      </c>
      <c r="AC115" s="28">
        <v>5.1200000000000002E-2</v>
      </c>
      <c r="AD115" s="28">
        <v>1.1000000000000001E-3</v>
      </c>
      <c r="AE115" s="28">
        <v>0.28389999999999999</v>
      </c>
      <c r="AF115" s="28">
        <v>145.36000000000001</v>
      </c>
      <c r="AG115" s="29">
        <v>4026.16</v>
      </c>
      <c r="AH115" s="28">
        <v>461.54</v>
      </c>
      <c r="AI115" s="29">
        <v>150542.76</v>
      </c>
      <c r="AJ115" s="28" t="s">
        <v>16</v>
      </c>
      <c r="AK115" s="29">
        <v>30740</v>
      </c>
      <c r="AL115" s="29">
        <v>44555.32</v>
      </c>
      <c r="AM115" s="28">
        <v>44.41</v>
      </c>
      <c r="AN115" s="28">
        <v>27</v>
      </c>
      <c r="AO115" s="28">
        <v>29.74</v>
      </c>
      <c r="AP115" s="28">
        <v>3.93</v>
      </c>
      <c r="AQ115" s="29">
        <v>1099.22</v>
      </c>
      <c r="AR115" s="28">
        <v>1.0164</v>
      </c>
      <c r="AS115" s="29">
        <v>1155.4000000000001</v>
      </c>
      <c r="AT115" s="29">
        <v>1714.76</v>
      </c>
      <c r="AU115" s="29">
        <v>5220.6899999999996</v>
      </c>
      <c r="AV115" s="28">
        <v>861.5</v>
      </c>
      <c r="AW115" s="28">
        <v>198.42</v>
      </c>
      <c r="AX115" s="29">
        <v>9150.76</v>
      </c>
      <c r="AY115" s="29">
        <v>4007.59</v>
      </c>
      <c r="AZ115" s="28">
        <v>0.432</v>
      </c>
      <c r="BA115" s="29">
        <v>4453.82</v>
      </c>
      <c r="BB115" s="28">
        <v>0.48010000000000003</v>
      </c>
      <c r="BC115" s="28">
        <v>814.7</v>
      </c>
      <c r="BD115" s="28">
        <v>8.7800000000000003E-2</v>
      </c>
      <c r="BE115" s="29">
        <v>9276.11</v>
      </c>
      <c r="BF115" s="29">
        <v>2798.18</v>
      </c>
      <c r="BG115" s="28">
        <v>0.75019999999999998</v>
      </c>
      <c r="BH115" s="28">
        <v>0.55530000000000002</v>
      </c>
      <c r="BI115" s="28">
        <v>0.20580000000000001</v>
      </c>
      <c r="BJ115" s="28">
        <v>0.1787</v>
      </c>
      <c r="BK115" s="28">
        <v>3.5000000000000003E-2</v>
      </c>
      <c r="BL115" s="28">
        <v>2.5100000000000001E-2</v>
      </c>
    </row>
    <row r="116" spans="1:64" x14ac:dyDescent="0.25">
      <c r="A116" s="28" t="s">
        <v>380</v>
      </c>
      <c r="B116" s="28">
        <v>43802</v>
      </c>
      <c r="C116" s="28">
        <v>71.14</v>
      </c>
      <c r="D116" s="28">
        <v>522.91999999999996</v>
      </c>
      <c r="E116" s="29">
        <v>37201.71</v>
      </c>
      <c r="F116" s="29">
        <v>27661.57</v>
      </c>
      <c r="G116" s="28">
        <v>1.2800000000000001E-2</v>
      </c>
      <c r="H116" s="28">
        <v>2.0000000000000001E-4</v>
      </c>
      <c r="I116" s="28">
        <v>0.5897</v>
      </c>
      <c r="J116" s="28">
        <v>1.6000000000000001E-3</v>
      </c>
      <c r="K116" s="28">
        <v>6.83E-2</v>
      </c>
      <c r="L116" s="28">
        <v>0.27560000000000001</v>
      </c>
      <c r="M116" s="28">
        <v>5.1900000000000002E-2</v>
      </c>
      <c r="N116" s="28">
        <v>0.84340000000000004</v>
      </c>
      <c r="O116" s="28">
        <v>5.3199999999999997E-2</v>
      </c>
      <c r="P116" s="28">
        <v>0.1517</v>
      </c>
      <c r="Q116" s="29">
        <v>1238.6400000000001</v>
      </c>
      <c r="R116" s="29">
        <v>62486.239999999998</v>
      </c>
      <c r="S116" s="28">
        <v>0.105</v>
      </c>
      <c r="T116" s="28">
        <v>0.14530000000000001</v>
      </c>
      <c r="U116" s="28">
        <v>0.74970000000000003</v>
      </c>
      <c r="V116" s="28">
        <v>19.09</v>
      </c>
      <c r="W116" s="28">
        <v>236.02</v>
      </c>
      <c r="X116" s="29">
        <v>77823.94</v>
      </c>
      <c r="Y116" s="28">
        <v>157.59</v>
      </c>
      <c r="Z116" s="29">
        <v>115999.69</v>
      </c>
      <c r="AA116" s="28">
        <v>0.59370000000000001</v>
      </c>
      <c r="AB116" s="28">
        <v>0.36930000000000002</v>
      </c>
      <c r="AC116" s="28">
        <v>3.4700000000000002E-2</v>
      </c>
      <c r="AD116" s="28">
        <v>2.3E-3</v>
      </c>
      <c r="AE116" s="28">
        <v>0.40710000000000002</v>
      </c>
      <c r="AF116" s="28">
        <v>116</v>
      </c>
      <c r="AG116" s="29">
        <v>4612.62</v>
      </c>
      <c r="AH116" s="28">
        <v>435.29</v>
      </c>
      <c r="AI116" s="29">
        <v>107730.42</v>
      </c>
      <c r="AJ116" s="28" t="s">
        <v>16</v>
      </c>
      <c r="AK116" s="29">
        <v>24263</v>
      </c>
      <c r="AL116" s="29">
        <v>37948.230000000003</v>
      </c>
      <c r="AM116" s="28">
        <v>64.27</v>
      </c>
      <c r="AN116" s="28">
        <v>33.36</v>
      </c>
      <c r="AO116" s="28">
        <v>46.34</v>
      </c>
      <c r="AP116" s="28">
        <v>4.2</v>
      </c>
      <c r="AQ116" s="28">
        <v>0</v>
      </c>
      <c r="AR116" s="28">
        <v>1.0846</v>
      </c>
      <c r="AS116" s="29">
        <v>1648.86</v>
      </c>
      <c r="AT116" s="29">
        <v>2834.4</v>
      </c>
      <c r="AU116" s="29">
        <v>7450.38</v>
      </c>
      <c r="AV116" s="29">
        <v>1510.98</v>
      </c>
      <c r="AW116" s="28">
        <v>908.84</v>
      </c>
      <c r="AX116" s="29">
        <v>14353.45</v>
      </c>
      <c r="AY116" s="29">
        <v>6192.88</v>
      </c>
      <c r="AZ116" s="28">
        <v>0.42370000000000002</v>
      </c>
      <c r="BA116" s="29">
        <v>5772.4</v>
      </c>
      <c r="BB116" s="28">
        <v>0.39489999999999997</v>
      </c>
      <c r="BC116" s="29">
        <v>2650.29</v>
      </c>
      <c r="BD116" s="28">
        <v>0.18129999999999999</v>
      </c>
      <c r="BE116" s="29">
        <v>14615.57</v>
      </c>
      <c r="BF116" s="29">
        <v>3642.47</v>
      </c>
      <c r="BG116" s="28">
        <v>1.2899</v>
      </c>
      <c r="BH116" s="28">
        <v>0.47939999999999999</v>
      </c>
      <c r="BI116" s="28">
        <v>0.1981</v>
      </c>
      <c r="BJ116" s="28">
        <v>0.28620000000000001</v>
      </c>
      <c r="BK116" s="28">
        <v>2.0799999999999999E-2</v>
      </c>
      <c r="BL116" s="28">
        <v>1.55E-2</v>
      </c>
    </row>
    <row r="117" spans="1:64" x14ac:dyDescent="0.25">
      <c r="A117" s="28" t="s">
        <v>381</v>
      </c>
      <c r="B117" s="28">
        <v>49312</v>
      </c>
      <c r="C117" s="28">
        <v>87.05</v>
      </c>
      <c r="D117" s="28">
        <v>10.45</v>
      </c>
      <c r="E117" s="28">
        <v>909.4</v>
      </c>
      <c r="F117" s="28">
        <v>939.19</v>
      </c>
      <c r="G117" s="28">
        <v>4.0000000000000001E-3</v>
      </c>
      <c r="H117" s="28">
        <v>2.9999999999999997E-4</v>
      </c>
      <c r="I117" s="28">
        <v>7.0000000000000001E-3</v>
      </c>
      <c r="J117" s="28">
        <v>6.9999999999999999E-4</v>
      </c>
      <c r="K117" s="28">
        <v>3.1199999999999999E-2</v>
      </c>
      <c r="L117" s="28">
        <v>0.93110000000000004</v>
      </c>
      <c r="M117" s="28">
        <v>2.5700000000000001E-2</v>
      </c>
      <c r="N117" s="28">
        <v>0.33729999999999999</v>
      </c>
      <c r="O117" s="28">
        <v>0</v>
      </c>
      <c r="P117" s="28">
        <v>0.1295</v>
      </c>
      <c r="Q117" s="28">
        <v>44.98</v>
      </c>
      <c r="R117" s="29">
        <v>50425.03</v>
      </c>
      <c r="S117" s="28">
        <v>0.24479999999999999</v>
      </c>
      <c r="T117" s="28">
        <v>0.1714</v>
      </c>
      <c r="U117" s="28">
        <v>0.58379999999999999</v>
      </c>
      <c r="V117" s="28">
        <v>17.61</v>
      </c>
      <c r="W117" s="28">
        <v>7.32</v>
      </c>
      <c r="X117" s="29">
        <v>65961.77</v>
      </c>
      <c r="Y117" s="28">
        <v>120.93</v>
      </c>
      <c r="Z117" s="29">
        <v>100186.01</v>
      </c>
      <c r="AA117" s="28">
        <v>0.89290000000000003</v>
      </c>
      <c r="AB117" s="28">
        <v>5.8500000000000003E-2</v>
      </c>
      <c r="AC117" s="28">
        <v>4.6800000000000001E-2</v>
      </c>
      <c r="AD117" s="28">
        <v>1.8E-3</v>
      </c>
      <c r="AE117" s="28">
        <v>0.1081</v>
      </c>
      <c r="AF117" s="28">
        <v>100.19</v>
      </c>
      <c r="AG117" s="29">
        <v>2390.08</v>
      </c>
      <c r="AH117" s="28">
        <v>351.25</v>
      </c>
      <c r="AI117" s="29">
        <v>93798.31</v>
      </c>
      <c r="AJ117" s="28" t="s">
        <v>16</v>
      </c>
      <c r="AK117" s="29">
        <v>32468</v>
      </c>
      <c r="AL117" s="29">
        <v>44801.09</v>
      </c>
      <c r="AM117" s="28">
        <v>36.909999999999997</v>
      </c>
      <c r="AN117" s="28">
        <v>23.07</v>
      </c>
      <c r="AO117" s="28">
        <v>26.69</v>
      </c>
      <c r="AP117" s="28">
        <v>4.3</v>
      </c>
      <c r="AQ117" s="29">
        <v>1200.96</v>
      </c>
      <c r="AR117" s="28">
        <v>1.1761999999999999</v>
      </c>
      <c r="AS117" s="29">
        <v>1148.83</v>
      </c>
      <c r="AT117" s="29">
        <v>1837.71</v>
      </c>
      <c r="AU117" s="29">
        <v>5145.1000000000004</v>
      </c>
      <c r="AV117" s="28">
        <v>830.4</v>
      </c>
      <c r="AW117" s="28">
        <v>151.93</v>
      </c>
      <c r="AX117" s="29">
        <v>9113.9699999999993</v>
      </c>
      <c r="AY117" s="29">
        <v>4954.9399999999996</v>
      </c>
      <c r="AZ117" s="28">
        <v>0.54110000000000003</v>
      </c>
      <c r="BA117" s="29">
        <v>3605.34</v>
      </c>
      <c r="BB117" s="28">
        <v>0.39369999999999999</v>
      </c>
      <c r="BC117" s="28">
        <v>597.13</v>
      </c>
      <c r="BD117" s="28">
        <v>6.5199999999999994E-2</v>
      </c>
      <c r="BE117" s="29">
        <v>9157.41</v>
      </c>
      <c r="BF117" s="29">
        <v>4708.3900000000003</v>
      </c>
      <c r="BG117" s="28">
        <v>1.6466000000000001</v>
      </c>
      <c r="BH117" s="28">
        <v>0.55789999999999995</v>
      </c>
      <c r="BI117" s="28">
        <v>0.20069999999999999</v>
      </c>
      <c r="BJ117" s="28">
        <v>0.17219999999999999</v>
      </c>
      <c r="BK117" s="28">
        <v>3.5200000000000002E-2</v>
      </c>
      <c r="BL117" s="28">
        <v>3.4000000000000002E-2</v>
      </c>
    </row>
    <row r="118" spans="1:64" x14ac:dyDescent="0.25">
      <c r="A118" s="28" t="s">
        <v>382</v>
      </c>
      <c r="B118" s="28">
        <v>43810</v>
      </c>
      <c r="C118" s="28">
        <v>100.48</v>
      </c>
      <c r="D118" s="28">
        <v>19.13</v>
      </c>
      <c r="E118" s="29">
        <v>1922.13</v>
      </c>
      <c r="F118" s="29">
        <v>1866.9</v>
      </c>
      <c r="G118" s="28">
        <v>3.5000000000000001E-3</v>
      </c>
      <c r="H118" s="28">
        <v>2.9999999999999997E-4</v>
      </c>
      <c r="I118" s="28">
        <v>2.1999999999999999E-2</v>
      </c>
      <c r="J118" s="28">
        <v>1.1000000000000001E-3</v>
      </c>
      <c r="K118" s="28">
        <v>1.41E-2</v>
      </c>
      <c r="L118" s="28">
        <v>0.92279999999999995</v>
      </c>
      <c r="M118" s="28">
        <v>3.6299999999999999E-2</v>
      </c>
      <c r="N118" s="28">
        <v>0.57489999999999997</v>
      </c>
      <c r="O118" s="28">
        <v>2.5000000000000001E-3</v>
      </c>
      <c r="P118" s="28">
        <v>0.1646</v>
      </c>
      <c r="Q118" s="28">
        <v>84.71</v>
      </c>
      <c r="R118" s="29">
        <v>49724.51</v>
      </c>
      <c r="S118" s="28">
        <v>0.18740000000000001</v>
      </c>
      <c r="T118" s="28">
        <v>0.15920000000000001</v>
      </c>
      <c r="U118" s="28">
        <v>0.65339999999999998</v>
      </c>
      <c r="V118" s="28">
        <v>17.62</v>
      </c>
      <c r="W118" s="28">
        <v>12.26</v>
      </c>
      <c r="X118" s="29">
        <v>67986.52</v>
      </c>
      <c r="Y118" s="28">
        <v>151.36000000000001</v>
      </c>
      <c r="Z118" s="29">
        <v>94092.49</v>
      </c>
      <c r="AA118" s="28">
        <v>0.75380000000000003</v>
      </c>
      <c r="AB118" s="28">
        <v>0.1862</v>
      </c>
      <c r="AC118" s="28">
        <v>5.8400000000000001E-2</v>
      </c>
      <c r="AD118" s="28">
        <v>1.6999999999999999E-3</v>
      </c>
      <c r="AE118" s="28">
        <v>0.24790000000000001</v>
      </c>
      <c r="AF118" s="28">
        <v>94.09</v>
      </c>
      <c r="AG118" s="29">
        <v>2438.4899999999998</v>
      </c>
      <c r="AH118" s="28">
        <v>335.4</v>
      </c>
      <c r="AI118" s="29">
        <v>90305.41</v>
      </c>
      <c r="AJ118" s="28" t="s">
        <v>16</v>
      </c>
      <c r="AK118" s="29">
        <v>25563</v>
      </c>
      <c r="AL118" s="29">
        <v>37042.42</v>
      </c>
      <c r="AM118" s="28">
        <v>39.97</v>
      </c>
      <c r="AN118" s="28">
        <v>24.69</v>
      </c>
      <c r="AO118" s="28">
        <v>27.79</v>
      </c>
      <c r="AP118" s="28">
        <v>4.1399999999999997</v>
      </c>
      <c r="AQ118" s="28">
        <v>761.63</v>
      </c>
      <c r="AR118" s="28">
        <v>0.92169999999999996</v>
      </c>
      <c r="AS118" s="29">
        <v>1102.03</v>
      </c>
      <c r="AT118" s="29">
        <v>1873.44</v>
      </c>
      <c r="AU118" s="29">
        <v>5348.37</v>
      </c>
      <c r="AV118" s="28">
        <v>939.2</v>
      </c>
      <c r="AW118" s="28">
        <v>276.39999999999998</v>
      </c>
      <c r="AX118" s="29">
        <v>9539.4500000000007</v>
      </c>
      <c r="AY118" s="29">
        <v>5620.17</v>
      </c>
      <c r="AZ118" s="28">
        <v>0.58460000000000001</v>
      </c>
      <c r="BA118" s="29">
        <v>2699.19</v>
      </c>
      <c r="BB118" s="28">
        <v>0.28079999999999999</v>
      </c>
      <c r="BC118" s="29">
        <v>1293.8</v>
      </c>
      <c r="BD118" s="28">
        <v>0.1346</v>
      </c>
      <c r="BE118" s="29">
        <v>9613.15</v>
      </c>
      <c r="BF118" s="29">
        <v>5114.04</v>
      </c>
      <c r="BG118" s="28">
        <v>2.2099000000000002</v>
      </c>
      <c r="BH118" s="28">
        <v>0.53129999999999999</v>
      </c>
      <c r="BI118" s="28">
        <v>0.2361</v>
      </c>
      <c r="BJ118" s="28">
        <v>0.16839999999999999</v>
      </c>
      <c r="BK118" s="28">
        <v>4.0899999999999999E-2</v>
      </c>
      <c r="BL118" s="28">
        <v>2.3300000000000001E-2</v>
      </c>
    </row>
    <row r="119" spans="1:64" x14ac:dyDescent="0.25">
      <c r="A119" s="28" t="s">
        <v>383</v>
      </c>
      <c r="B119" s="28">
        <v>47548</v>
      </c>
      <c r="C119" s="28">
        <v>73.86</v>
      </c>
      <c r="D119" s="28">
        <v>10.74</v>
      </c>
      <c r="E119" s="28">
        <v>793.11</v>
      </c>
      <c r="F119" s="28">
        <v>781.57</v>
      </c>
      <c r="G119" s="28">
        <v>2.3E-3</v>
      </c>
      <c r="H119" s="28">
        <v>2.0000000000000001E-4</v>
      </c>
      <c r="I119" s="28">
        <v>3.7000000000000002E-3</v>
      </c>
      <c r="J119" s="28">
        <v>1.1000000000000001E-3</v>
      </c>
      <c r="K119" s="28">
        <v>6.1000000000000004E-3</v>
      </c>
      <c r="L119" s="28">
        <v>0.97419999999999995</v>
      </c>
      <c r="M119" s="28">
        <v>1.23E-2</v>
      </c>
      <c r="N119" s="28">
        <v>0.38390000000000002</v>
      </c>
      <c r="O119" s="28">
        <v>0</v>
      </c>
      <c r="P119" s="28">
        <v>0.12230000000000001</v>
      </c>
      <c r="Q119" s="28">
        <v>40.1</v>
      </c>
      <c r="R119" s="29">
        <v>47091.89</v>
      </c>
      <c r="S119" s="28">
        <v>0.2379</v>
      </c>
      <c r="T119" s="28">
        <v>0.18740000000000001</v>
      </c>
      <c r="U119" s="28">
        <v>0.57469999999999999</v>
      </c>
      <c r="V119" s="28">
        <v>16.18</v>
      </c>
      <c r="W119" s="28">
        <v>6.89</v>
      </c>
      <c r="X119" s="29">
        <v>59189.5</v>
      </c>
      <c r="Y119" s="28">
        <v>110.25</v>
      </c>
      <c r="Z119" s="29">
        <v>126292.95</v>
      </c>
      <c r="AA119" s="28">
        <v>0.81</v>
      </c>
      <c r="AB119" s="28">
        <v>9.9599999999999994E-2</v>
      </c>
      <c r="AC119" s="28">
        <v>8.9200000000000002E-2</v>
      </c>
      <c r="AD119" s="28">
        <v>1.2999999999999999E-3</v>
      </c>
      <c r="AE119" s="28">
        <v>0.191</v>
      </c>
      <c r="AF119" s="28">
        <v>126.29</v>
      </c>
      <c r="AG119" s="29">
        <v>3511.79</v>
      </c>
      <c r="AH119" s="28">
        <v>433.23</v>
      </c>
      <c r="AI119" s="29">
        <v>125243.58</v>
      </c>
      <c r="AJ119" s="28" t="s">
        <v>16</v>
      </c>
      <c r="AK119" s="29">
        <v>30249</v>
      </c>
      <c r="AL119" s="29">
        <v>41382.69</v>
      </c>
      <c r="AM119" s="28">
        <v>41.66</v>
      </c>
      <c r="AN119" s="28">
        <v>25.73</v>
      </c>
      <c r="AO119" s="28">
        <v>28.35</v>
      </c>
      <c r="AP119" s="28">
        <v>4.53</v>
      </c>
      <c r="AQ119" s="29">
        <v>1173.68</v>
      </c>
      <c r="AR119" s="28">
        <v>1.1693</v>
      </c>
      <c r="AS119" s="29">
        <v>1271.67</v>
      </c>
      <c r="AT119" s="29">
        <v>1954.92</v>
      </c>
      <c r="AU119" s="29">
        <v>5056.37</v>
      </c>
      <c r="AV119" s="28">
        <v>945.05</v>
      </c>
      <c r="AW119" s="28">
        <v>218.72</v>
      </c>
      <c r="AX119" s="29">
        <v>9446.7199999999993</v>
      </c>
      <c r="AY119" s="29">
        <v>4449.7700000000004</v>
      </c>
      <c r="AZ119" s="28">
        <v>0.46939999999999998</v>
      </c>
      <c r="BA119" s="29">
        <v>4194.08</v>
      </c>
      <c r="BB119" s="28">
        <v>0.44240000000000002</v>
      </c>
      <c r="BC119" s="28">
        <v>835.41</v>
      </c>
      <c r="BD119" s="28">
        <v>8.8099999999999998E-2</v>
      </c>
      <c r="BE119" s="29">
        <v>9479.25</v>
      </c>
      <c r="BF119" s="29">
        <v>3724.33</v>
      </c>
      <c r="BG119" s="28">
        <v>1.2567999999999999</v>
      </c>
      <c r="BH119" s="28">
        <v>0.53549999999999998</v>
      </c>
      <c r="BI119" s="28">
        <v>0.2135</v>
      </c>
      <c r="BJ119" s="28">
        <v>0.18990000000000001</v>
      </c>
      <c r="BK119" s="28">
        <v>3.6299999999999999E-2</v>
      </c>
      <c r="BL119" s="28">
        <v>2.4799999999999999E-2</v>
      </c>
    </row>
    <row r="120" spans="1:64" x14ac:dyDescent="0.25">
      <c r="A120" s="28" t="s">
        <v>384</v>
      </c>
      <c r="B120" s="28">
        <v>49320</v>
      </c>
      <c r="C120" s="28">
        <v>87.05</v>
      </c>
      <c r="D120" s="28">
        <v>9.3000000000000007</v>
      </c>
      <c r="E120" s="28">
        <v>809.45</v>
      </c>
      <c r="F120" s="28">
        <v>801.48</v>
      </c>
      <c r="G120" s="28">
        <v>2.8999999999999998E-3</v>
      </c>
      <c r="H120" s="28">
        <v>2.0000000000000001E-4</v>
      </c>
      <c r="I120" s="28">
        <v>4.1999999999999997E-3</v>
      </c>
      <c r="J120" s="28">
        <v>1.1999999999999999E-3</v>
      </c>
      <c r="K120" s="28">
        <v>9.4000000000000004E-3</v>
      </c>
      <c r="L120" s="28">
        <v>0.96309999999999996</v>
      </c>
      <c r="M120" s="28">
        <v>1.89E-2</v>
      </c>
      <c r="N120" s="28">
        <v>0.39510000000000001</v>
      </c>
      <c r="O120" s="28">
        <v>1.1999999999999999E-3</v>
      </c>
      <c r="P120" s="28">
        <v>0.13150000000000001</v>
      </c>
      <c r="Q120" s="28">
        <v>40.090000000000003</v>
      </c>
      <c r="R120" s="29">
        <v>47671.17</v>
      </c>
      <c r="S120" s="28">
        <v>0.2205</v>
      </c>
      <c r="T120" s="28">
        <v>0.1711</v>
      </c>
      <c r="U120" s="28">
        <v>0.60850000000000004</v>
      </c>
      <c r="V120" s="28">
        <v>17.02</v>
      </c>
      <c r="W120" s="28">
        <v>8.07</v>
      </c>
      <c r="X120" s="29">
        <v>51782.11</v>
      </c>
      <c r="Y120" s="28">
        <v>96.9</v>
      </c>
      <c r="Z120" s="29">
        <v>96298.52</v>
      </c>
      <c r="AA120" s="28">
        <v>0.90500000000000003</v>
      </c>
      <c r="AB120" s="28">
        <v>5.3100000000000001E-2</v>
      </c>
      <c r="AC120" s="28">
        <v>4.0599999999999997E-2</v>
      </c>
      <c r="AD120" s="28">
        <v>1.2999999999999999E-3</v>
      </c>
      <c r="AE120" s="28">
        <v>9.5899999999999999E-2</v>
      </c>
      <c r="AF120" s="28">
        <v>96.3</v>
      </c>
      <c r="AG120" s="29">
        <v>2402.94</v>
      </c>
      <c r="AH120" s="28">
        <v>381.23</v>
      </c>
      <c r="AI120" s="29">
        <v>89976.59</v>
      </c>
      <c r="AJ120" s="28" t="s">
        <v>16</v>
      </c>
      <c r="AK120" s="29">
        <v>30531</v>
      </c>
      <c r="AL120" s="29">
        <v>40798.53</v>
      </c>
      <c r="AM120" s="28">
        <v>36.9</v>
      </c>
      <c r="AN120" s="28">
        <v>24.11</v>
      </c>
      <c r="AO120" s="28">
        <v>25.47</v>
      </c>
      <c r="AP120" s="28">
        <v>4.66</v>
      </c>
      <c r="AQ120" s="29">
        <v>1030.56</v>
      </c>
      <c r="AR120" s="28">
        <v>1.1477999999999999</v>
      </c>
      <c r="AS120" s="29">
        <v>1234.73</v>
      </c>
      <c r="AT120" s="29">
        <v>1932.27</v>
      </c>
      <c r="AU120" s="29">
        <v>5218.13</v>
      </c>
      <c r="AV120" s="28">
        <v>761.86</v>
      </c>
      <c r="AW120" s="28">
        <v>184</v>
      </c>
      <c r="AX120" s="29">
        <v>9330.99</v>
      </c>
      <c r="AY120" s="29">
        <v>5301.15</v>
      </c>
      <c r="AZ120" s="28">
        <v>0.56120000000000003</v>
      </c>
      <c r="BA120" s="29">
        <v>3369.38</v>
      </c>
      <c r="BB120" s="28">
        <v>0.35670000000000002</v>
      </c>
      <c r="BC120" s="28">
        <v>774.97</v>
      </c>
      <c r="BD120" s="28">
        <v>8.2000000000000003E-2</v>
      </c>
      <c r="BE120" s="29">
        <v>9445.49</v>
      </c>
      <c r="BF120" s="29">
        <v>4892.3900000000003</v>
      </c>
      <c r="BG120" s="28">
        <v>1.9774</v>
      </c>
      <c r="BH120" s="28">
        <v>0.53779999999999994</v>
      </c>
      <c r="BI120" s="28">
        <v>0.21029999999999999</v>
      </c>
      <c r="BJ120" s="28">
        <v>0.1915</v>
      </c>
      <c r="BK120" s="28">
        <v>3.56E-2</v>
      </c>
      <c r="BL120" s="28">
        <v>2.4799999999999999E-2</v>
      </c>
    </row>
    <row r="121" spans="1:64" x14ac:dyDescent="0.25">
      <c r="A121" s="28" t="s">
        <v>385</v>
      </c>
      <c r="B121" s="28">
        <v>49981</v>
      </c>
      <c r="C121" s="28">
        <v>25.14</v>
      </c>
      <c r="D121" s="28">
        <v>163.85</v>
      </c>
      <c r="E121" s="29">
        <v>4119.58</v>
      </c>
      <c r="F121" s="29">
        <v>4038.9</v>
      </c>
      <c r="G121" s="28">
        <v>5.04E-2</v>
      </c>
      <c r="H121" s="28">
        <v>5.0000000000000001E-4</v>
      </c>
      <c r="I121" s="28">
        <v>8.3500000000000005E-2</v>
      </c>
      <c r="J121" s="28">
        <v>1.1999999999999999E-3</v>
      </c>
      <c r="K121" s="28">
        <v>2.18E-2</v>
      </c>
      <c r="L121" s="28">
        <v>0.80649999999999999</v>
      </c>
      <c r="M121" s="28">
        <v>3.61E-2</v>
      </c>
      <c r="N121" s="28">
        <v>0.15440000000000001</v>
      </c>
      <c r="O121" s="28">
        <v>1.9099999999999999E-2</v>
      </c>
      <c r="P121" s="28">
        <v>0.1062</v>
      </c>
      <c r="Q121" s="28">
        <v>184.22</v>
      </c>
      <c r="R121" s="29">
        <v>67618.12</v>
      </c>
      <c r="S121" s="28">
        <v>0.2601</v>
      </c>
      <c r="T121" s="28">
        <v>0.1946</v>
      </c>
      <c r="U121" s="28">
        <v>0.54530000000000001</v>
      </c>
      <c r="V121" s="28">
        <v>18.670000000000002</v>
      </c>
      <c r="W121" s="28">
        <v>23.57</v>
      </c>
      <c r="X121" s="29">
        <v>88438.62</v>
      </c>
      <c r="Y121" s="28">
        <v>173.33</v>
      </c>
      <c r="Z121" s="29">
        <v>245419.67</v>
      </c>
      <c r="AA121" s="28">
        <v>0.72899999999999998</v>
      </c>
      <c r="AB121" s="28">
        <v>0.25190000000000001</v>
      </c>
      <c r="AC121" s="28">
        <v>1.84E-2</v>
      </c>
      <c r="AD121" s="28">
        <v>6.9999999999999999E-4</v>
      </c>
      <c r="AE121" s="28">
        <v>0.27110000000000001</v>
      </c>
      <c r="AF121" s="28">
        <v>245.42</v>
      </c>
      <c r="AG121" s="29">
        <v>8846.2900000000009</v>
      </c>
      <c r="AH121" s="28">
        <v>934.4</v>
      </c>
      <c r="AI121" s="29">
        <v>286772.65999999997</v>
      </c>
      <c r="AJ121" s="28" t="s">
        <v>16</v>
      </c>
      <c r="AK121" s="29">
        <v>44966</v>
      </c>
      <c r="AL121" s="29">
        <v>79407.98</v>
      </c>
      <c r="AM121" s="28">
        <v>65.7</v>
      </c>
      <c r="AN121" s="28">
        <v>34.68</v>
      </c>
      <c r="AO121" s="28">
        <v>38.619999999999997</v>
      </c>
      <c r="AP121" s="28">
        <v>5</v>
      </c>
      <c r="AQ121" s="29">
        <v>1001.15</v>
      </c>
      <c r="AR121" s="28">
        <v>0.68179999999999996</v>
      </c>
      <c r="AS121" s="29">
        <v>1242.79</v>
      </c>
      <c r="AT121" s="29">
        <v>2123.5100000000002</v>
      </c>
      <c r="AU121" s="29">
        <v>6613.8</v>
      </c>
      <c r="AV121" s="29">
        <v>1278.26</v>
      </c>
      <c r="AW121" s="28">
        <v>358.22</v>
      </c>
      <c r="AX121" s="29">
        <v>11616.58</v>
      </c>
      <c r="AY121" s="29">
        <v>2886.49</v>
      </c>
      <c r="AZ121" s="28">
        <v>0.25309999999999999</v>
      </c>
      <c r="BA121" s="29">
        <v>8026.45</v>
      </c>
      <c r="BB121" s="28">
        <v>0.70389999999999997</v>
      </c>
      <c r="BC121" s="28">
        <v>489.76</v>
      </c>
      <c r="BD121" s="28">
        <v>4.2999999999999997E-2</v>
      </c>
      <c r="BE121" s="29">
        <v>11402.69</v>
      </c>
      <c r="BF121" s="28">
        <v>869.36</v>
      </c>
      <c r="BG121" s="28">
        <v>9.64E-2</v>
      </c>
      <c r="BH121" s="28">
        <v>0.62080000000000002</v>
      </c>
      <c r="BI121" s="28">
        <v>0.21759999999999999</v>
      </c>
      <c r="BJ121" s="28">
        <v>0.10680000000000001</v>
      </c>
      <c r="BK121" s="28">
        <v>2.98E-2</v>
      </c>
      <c r="BL121" s="28">
        <v>2.5100000000000001E-2</v>
      </c>
    </row>
    <row r="122" spans="1:64" x14ac:dyDescent="0.25">
      <c r="A122" s="28" t="s">
        <v>386</v>
      </c>
      <c r="B122" s="28">
        <v>47431</v>
      </c>
      <c r="C122" s="28">
        <v>70.14</v>
      </c>
      <c r="D122" s="28">
        <v>10.52</v>
      </c>
      <c r="E122" s="28">
        <v>737.92</v>
      </c>
      <c r="F122" s="28">
        <v>731.76</v>
      </c>
      <c r="G122" s="28">
        <v>4.1999999999999997E-3</v>
      </c>
      <c r="H122" s="28">
        <v>2.9999999999999997E-4</v>
      </c>
      <c r="I122" s="28">
        <v>6.1000000000000004E-3</v>
      </c>
      <c r="J122" s="28">
        <v>1.1000000000000001E-3</v>
      </c>
      <c r="K122" s="28">
        <v>9.1999999999999998E-3</v>
      </c>
      <c r="L122" s="28">
        <v>0.96719999999999995</v>
      </c>
      <c r="M122" s="28">
        <v>1.2E-2</v>
      </c>
      <c r="N122" s="28">
        <v>0.28920000000000001</v>
      </c>
      <c r="O122" s="28">
        <v>0</v>
      </c>
      <c r="P122" s="28">
        <v>0.12590000000000001</v>
      </c>
      <c r="Q122" s="28">
        <v>37.11</v>
      </c>
      <c r="R122" s="29">
        <v>49887.44</v>
      </c>
      <c r="S122" s="28">
        <v>0.21490000000000001</v>
      </c>
      <c r="T122" s="28">
        <v>0.1777</v>
      </c>
      <c r="U122" s="28">
        <v>0.60740000000000005</v>
      </c>
      <c r="V122" s="28">
        <v>16.489999999999998</v>
      </c>
      <c r="W122" s="28">
        <v>5.94</v>
      </c>
      <c r="X122" s="29">
        <v>65217.15</v>
      </c>
      <c r="Y122" s="28">
        <v>119.53</v>
      </c>
      <c r="Z122" s="29">
        <v>129907.46</v>
      </c>
      <c r="AA122" s="28">
        <v>0.8498</v>
      </c>
      <c r="AB122" s="28">
        <v>9.7000000000000003E-2</v>
      </c>
      <c r="AC122" s="28">
        <v>5.1700000000000003E-2</v>
      </c>
      <c r="AD122" s="28">
        <v>1.4E-3</v>
      </c>
      <c r="AE122" s="28">
        <v>0.1507</v>
      </c>
      <c r="AF122" s="28">
        <v>129.91</v>
      </c>
      <c r="AG122" s="29">
        <v>3614.34</v>
      </c>
      <c r="AH122" s="28">
        <v>472.27</v>
      </c>
      <c r="AI122" s="29">
        <v>127738.56</v>
      </c>
      <c r="AJ122" s="28" t="s">
        <v>16</v>
      </c>
      <c r="AK122" s="29">
        <v>33462</v>
      </c>
      <c r="AL122" s="29">
        <v>46759.61</v>
      </c>
      <c r="AM122" s="28">
        <v>42.13</v>
      </c>
      <c r="AN122" s="28">
        <v>25.86</v>
      </c>
      <c r="AO122" s="28">
        <v>29.33</v>
      </c>
      <c r="AP122" s="28">
        <v>4.88</v>
      </c>
      <c r="AQ122" s="29">
        <v>1239.1400000000001</v>
      </c>
      <c r="AR122" s="28">
        <v>1.1231</v>
      </c>
      <c r="AS122" s="29">
        <v>1308.03</v>
      </c>
      <c r="AT122" s="29">
        <v>1842.73</v>
      </c>
      <c r="AU122" s="29">
        <v>5292.84</v>
      </c>
      <c r="AV122" s="29">
        <v>1001.02</v>
      </c>
      <c r="AW122" s="28">
        <v>129.69999999999999</v>
      </c>
      <c r="AX122" s="29">
        <v>9574.33</v>
      </c>
      <c r="AY122" s="29">
        <v>4332.71</v>
      </c>
      <c r="AZ122" s="28">
        <v>0.45650000000000002</v>
      </c>
      <c r="BA122" s="29">
        <v>4533.6400000000003</v>
      </c>
      <c r="BB122" s="28">
        <v>0.47770000000000001</v>
      </c>
      <c r="BC122" s="28">
        <v>624.76</v>
      </c>
      <c r="BD122" s="28">
        <v>6.5799999999999997E-2</v>
      </c>
      <c r="BE122" s="29">
        <v>9491.11</v>
      </c>
      <c r="BF122" s="29">
        <v>3675.44</v>
      </c>
      <c r="BG122" s="28">
        <v>1.0109999999999999</v>
      </c>
      <c r="BH122" s="28">
        <v>0.55979999999999996</v>
      </c>
      <c r="BI122" s="28">
        <v>0.21029999999999999</v>
      </c>
      <c r="BJ122" s="28">
        <v>0.16750000000000001</v>
      </c>
      <c r="BK122" s="28">
        <v>3.49E-2</v>
      </c>
      <c r="BL122" s="28">
        <v>2.75E-2</v>
      </c>
    </row>
    <row r="123" spans="1:64" x14ac:dyDescent="0.25">
      <c r="A123" s="28" t="s">
        <v>387</v>
      </c>
      <c r="B123" s="28">
        <v>43828</v>
      </c>
      <c r="C123" s="28">
        <v>41.38</v>
      </c>
      <c r="D123" s="28">
        <v>53.23</v>
      </c>
      <c r="E123" s="29">
        <v>2202.86</v>
      </c>
      <c r="F123" s="29">
        <v>2111.5700000000002</v>
      </c>
      <c r="G123" s="28">
        <v>4.4999999999999997E-3</v>
      </c>
      <c r="H123" s="28">
        <v>4.0000000000000002E-4</v>
      </c>
      <c r="I123" s="28">
        <v>3.39E-2</v>
      </c>
      <c r="J123" s="28">
        <v>1E-3</v>
      </c>
      <c r="K123" s="28">
        <v>1.6299999999999999E-2</v>
      </c>
      <c r="L123" s="28">
        <v>0.90180000000000005</v>
      </c>
      <c r="M123" s="28">
        <v>4.2200000000000001E-2</v>
      </c>
      <c r="N123" s="28">
        <v>0.56479999999999997</v>
      </c>
      <c r="O123" s="28">
        <v>2.7000000000000001E-3</v>
      </c>
      <c r="P123" s="28">
        <v>0.15690000000000001</v>
      </c>
      <c r="Q123" s="28">
        <v>94.44</v>
      </c>
      <c r="R123" s="29">
        <v>51704.47</v>
      </c>
      <c r="S123" s="28">
        <v>0.18779999999999999</v>
      </c>
      <c r="T123" s="28">
        <v>0.1729</v>
      </c>
      <c r="U123" s="28">
        <v>0.63929999999999998</v>
      </c>
      <c r="V123" s="28">
        <v>17.98</v>
      </c>
      <c r="W123" s="28">
        <v>13.18</v>
      </c>
      <c r="X123" s="29">
        <v>70455.09</v>
      </c>
      <c r="Y123" s="28">
        <v>162.08000000000001</v>
      </c>
      <c r="Z123" s="29">
        <v>107550.14</v>
      </c>
      <c r="AA123" s="28">
        <v>0.73529999999999995</v>
      </c>
      <c r="AB123" s="28">
        <v>0.2208</v>
      </c>
      <c r="AC123" s="28">
        <v>4.24E-2</v>
      </c>
      <c r="AD123" s="28">
        <v>1.5E-3</v>
      </c>
      <c r="AE123" s="28">
        <v>0.26569999999999999</v>
      </c>
      <c r="AF123" s="28">
        <v>107.55</v>
      </c>
      <c r="AG123" s="29">
        <v>3223.78</v>
      </c>
      <c r="AH123" s="28">
        <v>429.08</v>
      </c>
      <c r="AI123" s="29">
        <v>109360.1</v>
      </c>
      <c r="AJ123" s="28" t="s">
        <v>16</v>
      </c>
      <c r="AK123" s="29">
        <v>25813</v>
      </c>
      <c r="AL123" s="29">
        <v>38458.5</v>
      </c>
      <c r="AM123" s="28">
        <v>45.69</v>
      </c>
      <c r="AN123" s="28">
        <v>28.08</v>
      </c>
      <c r="AO123" s="28">
        <v>31.77</v>
      </c>
      <c r="AP123" s="28">
        <v>4.38</v>
      </c>
      <c r="AQ123" s="28">
        <v>499.11</v>
      </c>
      <c r="AR123" s="28">
        <v>0.94430000000000003</v>
      </c>
      <c r="AS123" s="29">
        <v>1123.5899999999999</v>
      </c>
      <c r="AT123" s="29">
        <v>1788.97</v>
      </c>
      <c r="AU123" s="29">
        <v>5456.15</v>
      </c>
      <c r="AV123" s="28">
        <v>936.73</v>
      </c>
      <c r="AW123" s="28">
        <v>287.77</v>
      </c>
      <c r="AX123" s="29">
        <v>9593.2000000000007</v>
      </c>
      <c r="AY123" s="29">
        <v>5090.1899999999996</v>
      </c>
      <c r="AZ123" s="28">
        <v>0.53010000000000002</v>
      </c>
      <c r="BA123" s="29">
        <v>3363.8</v>
      </c>
      <c r="BB123" s="28">
        <v>0.3503</v>
      </c>
      <c r="BC123" s="29">
        <v>1148.1500000000001</v>
      </c>
      <c r="BD123" s="28">
        <v>0.1196</v>
      </c>
      <c r="BE123" s="29">
        <v>9602.14</v>
      </c>
      <c r="BF123" s="29">
        <v>4107.12</v>
      </c>
      <c r="BG123" s="28">
        <v>1.4765999999999999</v>
      </c>
      <c r="BH123" s="28">
        <v>0.5333</v>
      </c>
      <c r="BI123" s="28">
        <v>0.23549999999999999</v>
      </c>
      <c r="BJ123" s="28">
        <v>0.17030000000000001</v>
      </c>
      <c r="BK123" s="28">
        <v>3.7100000000000001E-2</v>
      </c>
      <c r="BL123" s="28">
        <v>2.3800000000000002E-2</v>
      </c>
    </row>
    <row r="124" spans="1:64" x14ac:dyDescent="0.25">
      <c r="A124" s="28" t="s">
        <v>388</v>
      </c>
      <c r="B124" s="28">
        <v>49999</v>
      </c>
      <c r="C124" s="28">
        <v>67.81</v>
      </c>
      <c r="D124" s="28">
        <v>37</v>
      </c>
      <c r="E124" s="29">
        <v>2508.7399999999998</v>
      </c>
      <c r="F124" s="29">
        <v>2508.38</v>
      </c>
      <c r="G124" s="28">
        <v>5.4999999999999997E-3</v>
      </c>
      <c r="H124" s="28">
        <v>4.0000000000000002E-4</v>
      </c>
      <c r="I124" s="28">
        <v>1.3899999999999999E-2</v>
      </c>
      <c r="J124" s="28">
        <v>1E-3</v>
      </c>
      <c r="K124" s="28">
        <v>1.7100000000000001E-2</v>
      </c>
      <c r="L124" s="28">
        <v>0.93510000000000004</v>
      </c>
      <c r="M124" s="28">
        <v>2.7E-2</v>
      </c>
      <c r="N124" s="28">
        <v>0.39829999999999999</v>
      </c>
      <c r="O124" s="28">
        <v>5.7000000000000002E-3</v>
      </c>
      <c r="P124" s="28">
        <v>0.1414</v>
      </c>
      <c r="Q124" s="28">
        <v>112.78</v>
      </c>
      <c r="R124" s="29">
        <v>52759.27</v>
      </c>
      <c r="S124" s="28">
        <v>0.2336</v>
      </c>
      <c r="T124" s="28">
        <v>0.2011</v>
      </c>
      <c r="U124" s="28">
        <v>0.56530000000000002</v>
      </c>
      <c r="V124" s="28">
        <v>18.260000000000002</v>
      </c>
      <c r="W124" s="28">
        <v>16.25</v>
      </c>
      <c r="X124" s="29">
        <v>70039.77</v>
      </c>
      <c r="Y124" s="28">
        <v>150.21</v>
      </c>
      <c r="Z124" s="29">
        <v>130394.3</v>
      </c>
      <c r="AA124" s="28">
        <v>0.78320000000000001</v>
      </c>
      <c r="AB124" s="28">
        <v>0.18090000000000001</v>
      </c>
      <c r="AC124" s="28">
        <v>3.4700000000000002E-2</v>
      </c>
      <c r="AD124" s="28">
        <v>1.1999999999999999E-3</v>
      </c>
      <c r="AE124" s="28">
        <v>0.21790000000000001</v>
      </c>
      <c r="AF124" s="28">
        <v>130.38999999999999</v>
      </c>
      <c r="AG124" s="29">
        <v>3943.54</v>
      </c>
      <c r="AH124" s="28">
        <v>480.71</v>
      </c>
      <c r="AI124" s="29">
        <v>134907.99</v>
      </c>
      <c r="AJ124" s="28" t="s">
        <v>16</v>
      </c>
      <c r="AK124" s="29">
        <v>29563</v>
      </c>
      <c r="AL124" s="29">
        <v>43667.99</v>
      </c>
      <c r="AM124" s="28">
        <v>50.41</v>
      </c>
      <c r="AN124" s="28">
        <v>28.03</v>
      </c>
      <c r="AO124" s="28">
        <v>34.14</v>
      </c>
      <c r="AP124" s="28">
        <v>4.6399999999999997</v>
      </c>
      <c r="AQ124" s="28">
        <v>801</v>
      </c>
      <c r="AR124" s="28">
        <v>0.9617</v>
      </c>
      <c r="AS124" s="29">
        <v>1081.99</v>
      </c>
      <c r="AT124" s="29">
        <v>1724.45</v>
      </c>
      <c r="AU124" s="29">
        <v>5070.8900000000003</v>
      </c>
      <c r="AV124" s="28">
        <v>902.17</v>
      </c>
      <c r="AW124" s="28">
        <v>223.8</v>
      </c>
      <c r="AX124" s="29">
        <v>9003.31</v>
      </c>
      <c r="AY124" s="29">
        <v>4081.54</v>
      </c>
      <c r="AZ124" s="28">
        <v>0.46160000000000001</v>
      </c>
      <c r="BA124" s="29">
        <v>4033.05</v>
      </c>
      <c r="BB124" s="28">
        <v>0.45610000000000001</v>
      </c>
      <c r="BC124" s="28">
        <v>728.42</v>
      </c>
      <c r="BD124" s="28">
        <v>8.2400000000000001E-2</v>
      </c>
      <c r="BE124" s="29">
        <v>8843</v>
      </c>
      <c r="BF124" s="29">
        <v>3399.48</v>
      </c>
      <c r="BG124" s="28">
        <v>0.95950000000000002</v>
      </c>
      <c r="BH124" s="28">
        <v>0.57120000000000004</v>
      </c>
      <c r="BI124" s="28">
        <v>0.22209999999999999</v>
      </c>
      <c r="BJ124" s="28">
        <v>0.15090000000000001</v>
      </c>
      <c r="BK124" s="28">
        <v>3.15E-2</v>
      </c>
      <c r="BL124" s="28">
        <v>2.4199999999999999E-2</v>
      </c>
    </row>
    <row r="125" spans="1:64" x14ac:dyDescent="0.25">
      <c r="A125" s="28" t="s">
        <v>389</v>
      </c>
      <c r="B125" s="28">
        <v>45336</v>
      </c>
      <c r="C125" s="28">
        <v>50.67</v>
      </c>
      <c r="D125" s="28">
        <v>19.66</v>
      </c>
      <c r="E125" s="28">
        <v>995.95</v>
      </c>
      <c r="F125" s="29">
        <v>1010.24</v>
      </c>
      <c r="G125" s="28">
        <v>4.1000000000000003E-3</v>
      </c>
      <c r="H125" s="28">
        <v>2.0000000000000001E-4</v>
      </c>
      <c r="I125" s="28">
        <v>5.0000000000000001E-3</v>
      </c>
      <c r="J125" s="28">
        <v>8.9999999999999998E-4</v>
      </c>
      <c r="K125" s="28">
        <v>8.8000000000000005E-3</v>
      </c>
      <c r="L125" s="28">
        <v>0.96609999999999996</v>
      </c>
      <c r="M125" s="28">
        <v>1.47E-2</v>
      </c>
      <c r="N125" s="28">
        <v>0.25779999999999997</v>
      </c>
      <c r="O125" s="28">
        <v>5.0000000000000001E-4</v>
      </c>
      <c r="P125" s="28">
        <v>0.1119</v>
      </c>
      <c r="Q125" s="28">
        <v>47.62</v>
      </c>
      <c r="R125" s="29">
        <v>52230.22</v>
      </c>
      <c r="S125" s="28">
        <v>0.2324</v>
      </c>
      <c r="T125" s="28">
        <v>0.18920000000000001</v>
      </c>
      <c r="U125" s="28">
        <v>0.57840000000000003</v>
      </c>
      <c r="V125" s="28">
        <v>18.079999999999998</v>
      </c>
      <c r="W125" s="28">
        <v>7.55</v>
      </c>
      <c r="X125" s="29">
        <v>64416.58</v>
      </c>
      <c r="Y125" s="28">
        <v>126.96</v>
      </c>
      <c r="Z125" s="29">
        <v>131015.22</v>
      </c>
      <c r="AA125" s="28">
        <v>0.84740000000000004</v>
      </c>
      <c r="AB125" s="28">
        <v>0.1099</v>
      </c>
      <c r="AC125" s="28">
        <v>4.1300000000000003E-2</v>
      </c>
      <c r="AD125" s="28">
        <v>1.2999999999999999E-3</v>
      </c>
      <c r="AE125" s="28">
        <v>0.153</v>
      </c>
      <c r="AF125" s="28">
        <v>131.02000000000001</v>
      </c>
      <c r="AG125" s="29">
        <v>3845.3</v>
      </c>
      <c r="AH125" s="28">
        <v>497.12</v>
      </c>
      <c r="AI125" s="29">
        <v>133561.82</v>
      </c>
      <c r="AJ125" s="28" t="s">
        <v>16</v>
      </c>
      <c r="AK125" s="29">
        <v>32322</v>
      </c>
      <c r="AL125" s="29">
        <v>45545.88</v>
      </c>
      <c r="AM125" s="28">
        <v>49.58</v>
      </c>
      <c r="AN125" s="28">
        <v>27.62</v>
      </c>
      <c r="AO125" s="28">
        <v>31.67</v>
      </c>
      <c r="AP125" s="28">
        <v>4.87</v>
      </c>
      <c r="AQ125" s="29">
        <v>1108.28</v>
      </c>
      <c r="AR125" s="28">
        <v>1.0243</v>
      </c>
      <c r="AS125" s="29">
        <v>1186.3</v>
      </c>
      <c r="AT125" s="29">
        <v>1724.98</v>
      </c>
      <c r="AU125" s="29">
        <v>5103.7</v>
      </c>
      <c r="AV125" s="28">
        <v>933.68</v>
      </c>
      <c r="AW125" s="28">
        <v>202.65</v>
      </c>
      <c r="AX125" s="29">
        <v>9151.2999999999993</v>
      </c>
      <c r="AY125" s="29">
        <v>4279.59</v>
      </c>
      <c r="AZ125" s="28">
        <v>0.47899999999999998</v>
      </c>
      <c r="BA125" s="29">
        <v>4061.88</v>
      </c>
      <c r="BB125" s="28">
        <v>0.45469999999999999</v>
      </c>
      <c r="BC125" s="28">
        <v>592.04999999999995</v>
      </c>
      <c r="BD125" s="28">
        <v>6.6299999999999998E-2</v>
      </c>
      <c r="BE125" s="29">
        <v>8933.51</v>
      </c>
      <c r="BF125" s="29">
        <v>3646.65</v>
      </c>
      <c r="BG125" s="28">
        <v>1.0210999999999999</v>
      </c>
      <c r="BH125" s="28">
        <v>0.57540000000000002</v>
      </c>
      <c r="BI125" s="28">
        <v>0.21709999999999999</v>
      </c>
      <c r="BJ125" s="28">
        <v>0.152</v>
      </c>
      <c r="BK125" s="28">
        <v>3.32E-2</v>
      </c>
      <c r="BL125" s="28">
        <v>2.23E-2</v>
      </c>
    </row>
    <row r="126" spans="1:64" x14ac:dyDescent="0.25">
      <c r="A126" s="28" t="s">
        <v>390</v>
      </c>
      <c r="B126" s="28">
        <v>45344</v>
      </c>
      <c r="C126" s="28">
        <v>74.62</v>
      </c>
      <c r="D126" s="28">
        <v>15.26</v>
      </c>
      <c r="E126" s="29">
        <v>1138.7</v>
      </c>
      <c r="F126" s="29">
        <v>1078.19</v>
      </c>
      <c r="G126" s="28">
        <v>2.8E-3</v>
      </c>
      <c r="H126" s="28">
        <v>2.0000000000000001E-4</v>
      </c>
      <c r="I126" s="28">
        <v>2.1499999999999998E-2</v>
      </c>
      <c r="J126" s="28">
        <v>8.0000000000000004E-4</v>
      </c>
      <c r="K126" s="28">
        <v>1.3599999999999999E-2</v>
      </c>
      <c r="L126" s="28">
        <v>0.92979999999999996</v>
      </c>
      <c r="M126" s="28">
        <v>3.1199999999999999E-2</v>
      </c>
      <c r="N126" s="28">
        <v>0.56699999999999995</v>
      </c>
      <c r="O126" s="28">
        <v>1.1000000000000001E-3</v>
      </c>
      <c r="P126" s="28">
        <v>0.1613</v>
      </c>
      <c r="Q126" s="28">
        <v>52.53</v>
      </c>
      <c r="R126" s="29">
        <v>47532.91</v>
      </c>
      <c r="S126" s="28">
        <v>0.22650000000000001</v>
      </c>
      <c r="T126" s="28">
        <v>0.17249999999999999</v>
      </c>
      <c r="U126" s="28">
        <v>0.60089999999999999</v>
      </c>
      <c r="V126" s="28">
        <v>16.62</v>
      </c>
      <c r="W126" s="28">
        <v>8.83</v>
      </c>
      <c r="X126" s="29">
        <v>59893.34</v>
      </c>
      <c r="Y126" s="28">
        <v>123.59</v>
      </c>
      <c r="Z126" s="29">
        <v>95073.26</v>
      </c>
      <c r="AA126" s="28">
        <v>0.79039999999999999</v>
      </c>
      <c r="AB126" s="28">
        <v>0.14560000000000001</v>
      </c>
      <c r="AC126" s="28">
        <v>6.1699999999999998E-2</v>
      </c>
      <c r="AD126" s="28">
        <v>2.3E-3</v>
      </c>
      <c r="AE126" s="28">
        <v>0.21190000000000001</v>
      </c>
      <c r="AF126" s="28">
        <v>95.07</v>
      </c>
      <c r="AG126" s="29">
        <v>2441.1999999999998</v>
      </c>
      <c r="AH126" s="28">
        <v>345.03</v>
      </c>
      <c r="AI126" s="29">
        <v>92700.33</v>
      </c>
      <c r="AJ126" s="28" t="s">
        <v>16</v>
      </c>
      <c r="AK126" s="29">
        <v>25678</v>
      </c>
      <c r="AL126" s="29">
        <v>36400.080000000002</v>
      </c>
      <c r="AM126" s="28">
        <v>40.799999999999997</v>
      </c>
      <c r="AN126" s="28">
        <v>24.72</v>
      </c>
      <c r="AO126" s="28">
        <v>28.93</v>
      </c>
      <c r="AP126" s="28">
        <v>4.03</v>
      </c>
      <c r="AQ126" s="28">
        <v>937.51</v>
      </c>
      <c r="AR126" s="28">
        <v>1.0176000000000001</v>
      </c>
      <c r="AS126" s="29">
        <v>1235.9100000000001</v>
      </c>
      <c r="AT126" s="29">
        <v>2043.66</v>
      </c>
      <c r="AU126" s="29">
        <v>5300.21</v>
      </c>
      <c r="AV126" s="28">
        <v>907.19</v>
      </c>
      <c r="AW126" s="28">
        <v>242.98</v>
      </c>
      <c r="AX126" s="29">
        <v>9729.9500000000007</v>
      </c>
      <c r="AY126" s="29">
        <v>5918.64</v>
      </c>
      <c r="AZ126" s="28">
        <v>0.59309999999999996</v>
      </c>
      <c r="BA126" s="29">
        <v>2755.54</v>
      </c>
      <c r="BB126" s="28">
        <v>0.27610000000000001</v>
      </c>
      <c r="BC126" s="29">
        <v>1304.27</v>
      </c>
      <c r="BD126" s="28">
        <v>0.13070000000000001</v>
      </c>
      <c r="BE126" s="29">
        <v>9978.4500000000007</v>
      </c>
      <c r="BF126" s="29">
        <v>5052.12</v>
      </c>
      <c r="BG126" s="28">
        <v>2.2599999999999998</v>
      </c>
      <c r="BH126" s="28">
        <v>0.49380000000000002</v>
      </c>
      <c r="BI126" s="28">
        <v>0.2457</v>
      </c>
      <c r="BJ126" s="28">
        <v>0.19769999999999999</v>
      </c>
      <c r="BK126" s="28">
        <v>4.19E-2</v>
      </c>
      <c r="BL126" s="28">
        <v>2.1000000000000001E-2</v>
      </c>
    </row>
    <row r="127" spans="1:64" x14ac:dyDescent="0.25">
      <c r="A127" s="28" t="s">
        <v>391</v>
      </c>
      <c r="B127" s="28">
        <v>46433</v>
      </c>
      <c r="C127" s="28">
        <v>85.24</v>
      </c>
      <c r="D127" s="28">
        <v>14.36</v>
      </c>
      <c r="E127" s="29">
        <v>1223.98</v>
      </c>
      <c r="F127" s="29">
        <v>1256</v>
      </c>
      <c r="G127" s="28">
        <v>2.5999999999999999E-3</v>
      </c>
      <c r="H127" s="28">
        <v>1E-4</v>
      </c>
      <c r="I127" s="28">
        <v>4.7999999999999996E-3</v>
      </c>
      <c r="J127" s="28">
        <v>1.1000000000000001E-3</v>
      </c>
      <c r="K127" s="28">
        <v>6.6E-3</v>
      </c>
      <c r="L127" s="28">
        <v>0.97260000000000002</v>
      </c>
      <c r="M127" s="28">
        <v>1.23E-2</v>
      </c>
      <c r="N127" s="28">
        <v>0.41449999999999998</v>
      </c>
      <c r="O127" s="28">
        <v>0</v>
      </c>
      <c r="P127" s="28">
        <v>0.13350000000000001</v>
      </c>
      <c r="Q127" s="28">
        <v>56.59</v>
      </c>
      <c r="R127" s="29">
        <v>50650.9</v>
      </c>
      <c r="S127" s="28">
        <v>0.2278</v>
      </c>
      <c r="T127" s="28">
        <v>0.15379999999999999</v>
      </c>
      <c r="U127" s="28">
        <v>0.61839999999999995</v>
      </c>
      <c r="V127" s="28">
        <v>18.39</v>
      </c>
      <c r="W127" s="28">
        <v>9.3800000000000008</v>
      </c>
      <c r="X127" s="29">
        <v>61167.1</v>
      </c>
      <c r="Y127" s="28">
        <v>126.21</v>
      </c>
      <c r="Z127" s="29">
        <v>102576.36</v>
      </c>
      <c r="AA127" s="28">
        <v>0.88139999999999996</v>
      </c>
      <c r="AB127" s="28">
        <v>7.3400000000000007E-2</v>
      </c>
      <c r="AC127" s="28">
        <v>4.3799999999999999E-2</v>
      </c>
      <c r="AD127" s="28">
        <v>1.4E-3</v>
      </c>
      <c r="AE127" s="28">
        <v>0.11899999999999999</v>
      </c>
      <c r="AF127" s="28">
        <v>102.58</v>
      </c>
      <c r="AG127" s="29">
        <v>2573.1</v>
      </c>
      <c r="AH127" s="28">
        <v>379.86</v>
      </c>
      <c r="AI127" s="29">
        <v>98008.36</v>
      </c>
      <c r="AJ127" s="28" t="s">
        <v>16</v>
      </c>
      <c r="AK127" s="29">
        <v>29765</v>
      </c>
      <c r="AL127" s="29">
        <v>40849.81</v>
      </c>
      <c r="AM127" s="28">
        <v>36.71</v>
      </c>
      <c r="AN127" s="28">
        <v>24</v>
      </c>
      <c r="AO127" s="28">
        <v>26.34</v>
      </c>
      <c r="AP127" s="28">
        <v>4.3499999999999996</v>
      </c>
      <c r="AQ127" s="29">
        <v>1001.91</v>
      </c>
      <c r="AR127" s="28">
        <v>1.0999000000000001</v>
      </c>
      <c r="AS127" s="29">
        <v>1081.3900000000001</v>
      </c>
      <c r="AT127" s="29">
        <v>1832.76</v>
      </c>
      <c r="AU127" s="29">
        <v>5046.07</v>
      </c>
      <c r="AV127" s="28">
        <v>803.55</v>
      </c>
      <c r="AW127" s="28">
        <v>211.46</v>
      </c>
      <c r="AX127" s="29">
        <v>8975.23</v>
      </c>
      <c r="AY127" s="29">
        <v>4910.88</v>
      </c>
      <c r="AZ127" s="28">
        <v>0.5484</v>
      </c>
      <c r="BA127" s="29">
        <v>3243.35</v>
      </c>
      <c r="BB127" s="28">
        <v>0.36220000000000002</v>
      </c>
      <c r="BC127" s="28">
        <v>800.21</v>
      </c>
      <c r="BD127" s="28">
        <v>8.9399999999999993E-2</v>
      </c>
      <c r="BE127" s="29">
        <v>8954.4500000000007</v>
      </c>
      <c r="BF127" s="29">
        <v>4953.58</v>
      </c>
      <c r="BG127" s="28">
        <v>1.8643000000000001</v>
      </c>
      <c r="BH127" s="28">
        <v>0.55669999999999997</v>
      </c>
      <c r="BI127" s="28">
        <v>0.2301</v>
      </c>
      <c r="BJ127" s="28">
        <v>0.1507</v>
      </c>
      <c r="BK127" s="28">
        <v>3.7900000000000003E-2</v>
      </c>
      <c r="BL127" s="28">
        <v>2.47E-2</v>
      </c>
    </row>
    <row r="128" spans="1:64" x14ac:dyDescent="0.25">
      <c r="A128" s="28" t="s">
        <v>392</v>
      </c>
      <c r="B128" s="28">
        <v>49429</v>
      </c>
      <c r="C128" s="28">
        <v>93.38</v>
      </c>
      <c r="D128" s="28">
        <v>13.53</v>
      </c>
      <c r="E128" s="29">
        <v>1263.02</v>
      </c>
      <c r="F128" s="29">
        <v>1292.1400000000001</v>
      </c>
      <c r="G128" s="28">
        <v>3.2000000000000002E-3</v>
      </c>
      <c r="H128" s="28">
        <v>1E-4</v>
      </c>
      <c r="I128" s="28">
        <v>6.0000000000000001E-3</v>
      </c>
      <c r="J128" s="28">
        <v>1.4E-3</v>
      </c>
      <c r="K128" s="28">
        <v>6.4999999999999997E-3</v>
      </c>
      <c r="L128" s="28">
        <v>0.96889999999999998</v>
      </c>
      <c r="M128" s="28">
        <v>1.38E-2</v>
      </c>
      <c r="N128" s="28">
        <v>0.39579999999999999</v>
      </c>
      <c r="O128" s="28">
        <v>0</v>
      </c>
      <c r="P128" s="28">
        <v>0.1346</v>
      </c>
      <c r="Q128" s="28">
        <v>57.84</v>
      </c>
      <c r="R128" s="29">
        <v>50585.04</v>
      </c>
      <c r="S128" s="28">
        <v>0.22689999999999999</v>
      </c>
      <c r="T128" s="28">
        <v>0.1668</v>
      </c>
      <c r="U128" s="28">
        <v>0.60629999999999995</v>
      </c>
      <c r="V128" s="28">
        <v>18.09</v>
      </c>
      <c r="W128" s="28">
        <v>9.66</v>
      </c>
      <c r="X128" s="29">
        <v>61035.519999999997</v>
      </c>
      <c r="Y128" s="28">
        <v>126.24</v>
      </c>
      <c r="Z128" s="29">
        <v>105938.68</v>
      </c>
      <c r="AA128" s="28">
        <v>0.88449999999999995</v>
      </c>
      <c r="AB128" s="28">
        <v>6.5699999999999995E-2</v>
      </c>
      <c r="AC128" s="28">
        <v>4.8599999999999997E-2</v>
      </c>
      <c r="AD128" s="28">
        <v>1.2999999999999999E-3</v>
      </c>
      <c r="AE128" s="28">
        <v>0.11609999999999999</v>
      </c>
      <c r="AF128" s="28">
        <v>105.94</v>
      </c>
      <c r="AG128" s="29">
        <v>2588.8000000000002</v>
      </c>
      <c r="AH128" s="28">
        <v>378.14</v>
      </c>
      <c r="AI128" s="29">
        <v>101971.15</v>
      </c>
      <c r="AJ128" s="28" t="s">
        <v>16</v>
      </c>
      <c r="AK128" s="29">
        <v>30531</v>
      </c>
      <c r="AL128" s="29">
        <v>41994.19</v>
      </c>
      <c r="AM128" s="28">
        <v>36.21</v>
      </c>
      <c r="AN128" s="28">
        <v>23.46</v>
      </c>
      <c r="AO128" s="28">
        <v>25.58</v>
      </c>
      <c r="AP128" s="28">
        <v>4.28</v>
      </c>
      <c r="AQ128" s="28">
        <v>851.23</v>
      </c>
      <c r="AR128" s="28">
        <v>1.0589999999999999</v>
      </c>
      <c r="AS128" s="29">
        <v>1040.28</v>
      </c>
      <c r="AT128" s="29">
        <v>1845.61</v>
      </c>
      <c r="AU128" s="29">
        <v>4963.5200000000004</v>
      </c>
      <c r="AV128" s="28">
        <v>801.71</v>
      </c>
      <c r="AW128" s="28">
        <v>266.14999999999998</v>
      </c>
      <c r="AX128" s="29">
        <v>8917.2800000000007</v>
      </c>
      <c r="AY128" s="29">
        <v>4806.58</v>
      </c>
      <c r="AZ128" s="28">
        <v>0.55059999999999998</v>
      </c>
      <c r="BA128" s="29">
        <v>3166.38</v>
      </c>
      <c r="BB128" s="28">
        <v>0.36270000000000002</v>
      </c>
      <c r="BC128" s="28">
        <v>756.06</v>
      </c>
      <c r="BD128" s="28">
        <v>8.6599999999999996E-2</v>
      </c>
      <c r="BE128" s="29">
        <v>8729.01</v>
      </c>
      <c r="BF128" s="29">
        <v>4851.59</v>
      </c>
      <c r="BG128" s="28">
        <v>1.7916000000000001</v>
      </c>
      <c r="BH128" s="28">
        <v>0.55920000000000003</v>
      </c>
      <c r="BI128" s="28">
        <v>0.22650000000000001</v>
      </c>
      <c r="BJ128" s="28">
        <v>0.1555</v>
      </c>
      <c r="BK128" s="28">
        <v>3.85E-2</v>
      </c>
      <c r="BL128" s="28">
        <v>2.0400000000000001E-2</v>
      </c>
    </row>
    <row r="129" spans="1:64" x14ac:dyDescent="0.25">
      <c r="A129" s="28" t="s">
        <v>393</v>
      </c>
      <c r="B129" s="28">
        <v>50351</v>
      </c>
      <c r="C129" s="28">
        <v>104</v>
      </c>
      <c r="D129" s="28">
        <v>9.5</v>
      </c>
      <c r="E129" s="28">
        <v>987.95</v>
      </c>
      <c r="F129" s="29">
        <v>1003.29</v>
      </c>
      <c r="G129" s="28">
        <v>3.3E-3</v>
      </c>
      <c r="H129" s="28">
        <v>2.0000000000000001E-4</v>
      </c>
      <c r="I129" s="28">
        <v>6.7999999999999996E-3</v>
      </c>
      <c r="J129" s="28">
        <v>8.0000000000000004E-4</v>
      </c>
      <c r="K129" s="28">
        <v>1.6899999999999998E-2</v>
      </c>
      <c r="L129" s="28">
        <v>0.94850000000000001</v>
      </c>
      <c r="M129" s="28">
        <v>2.3599999999999999E-2</v>
      </c>
      <c r="N129" s="28">
        <v>0.36020000000000002</v>
      </c>
      <c r="O129" s="28">
        <v>0</v>
      </c>
      <c r="P129" s="28">
        <v>0.1328</v>
      </c>
      <c r="Q129" s="28">
        <v>47.37</v>
      </c>
      <c r="R129" s="29">
        <v>49865.72</v>
      </c>
      <c r="S129" s="28">
        <v>0.23899999999999999</v>
      </c>
      <c r="T129" s="28">
        <v>0.1734</v>
      </c>
      <c r="U129" s="28">
        <v>0.58750000000000002</v>
      </c>
      <c r="V129" s="28">
        <v>17.5</v>
      </c>
      <c r="W129" s="28">
        <v>9</v>
      </c>
      <c r="X129" s="29">
        <v>57182.94</v>
      </c>
      <c r="Y129" s="28">
        <v>106.47</v>
      </c>
      <c r="Z129" s="29">
        <v>99167.19</v>
      </c>
      <c r="AA129" s="28">
        <v>0.89510000000000001</v>
      </c>
      <c r="AB129" s="28">
        <v>5.8900000000000001E-2</v>
      </c>
      <c r="AC129" s="28">
        <v>4.4299999999999999E-2</v>
      </c>
      <c r="AD129" s="28">
        <v>1.6999999999999999E-3</v>
      </c>
      <c r="AE129" s="28">
        <v>0.10589999999999999</v>
      </c>
      <c r="AF129" s="28">
        <v>99.17</v>
      </c>
      <c r="AG129" s="29">
        <v>2416.5700000000002</v>
      </c>
      <c r="AH129" s="28">
        <v>361.29</v>
      </c>
      <c r="AI129" s="29">
        <v>95748.82</v>
      </c>
      <c r="AJ129" s="28" t="s">
        <v>16</v>
      </c>
      <c r="AK129" s="29">
        <v>31765</v>
      </c>
      <c r="AL129" s="29">
        <v>43691.55</v>
      </c>
      <c r="AM129" s="28">
        <v>35.71</v>
      </c>
      <c r="AN129" s="28">
        <v>23.63</v>
      </c>
      <c r="AO129" s="28">
        <v>26.67</v>
      </c>
      <c r="AP129" s="28">
        <v>4.42</v>
      </c>
      <c r="AQ129" s="29">
        <v>1109.29</v>
      </c>
      <c r="AR129" s="28">
        <v>1.1961999999999999</v>
      </c>
      <c r="AS129" s="29">
        <v>1157.3699999999999</v>
      </c>
      <c r="AT129" s="29">
        <v>1894.65</v>
      </c>
      <c r="AU129" s="29">
        <v>5075.3100000000004</v>
      </c>
      <c r="AV129" s="28">
        <v>841.32</v>
      </c>
      <c r="AW129" s="28">
        <v>183.82</v>
      </c>
      <c r="AX129" s="29">
        <v>9152.4599999999991</v>
      </c>
      <c r="AY129" s="29">
        <v>5026.59</v>
      </c>
      <c r="AZ129" s="28">
        <v>0.54190000000000005</v>
      </c>
      <c r="BA129" s="29">
        <v>3624.14</v>
      </c>
      <c r="BB129" s="28">
        <v>0.39069999999999999</v>
      </c>
      <c r="BC129" s="28">
        <v>625.1</v>
      </c>
      <c r="BD129" s="28">
        <v>6.7400000000000002E-2</v>
      </c>
      <c r="BE129" s="29">
        <v>9275.83</v>
      </c>
      <c r="BF129" s="29">
        <v>4622.57</v>
      </c>
      <c r="BG129" s="28">
        <v>1.6617</v>
      </c>
      <c r="BH129" s="28">
        <v>0.54469999999999996</v>
      </c>
      <c r="BI129" s="28">
        <v>0.2059</v>
      </c>
      <c r="BJ129" s="28">
        <v>0.1883</v>
      </c>
      <c r="BK129" s="28">
        <v>3.5000000000000003E-2</v>
      </c>
      <c r="BL129" s="28">
        <v>2.6200000000000001E-2</v>
      </c>
    </row>
    <row r="130" spans="1:64" x14ac:dyDescent="0.25">
      <c r="A130" s="28" t="s">
        <v>394</v>
      </c>
      <c r="B130" s="28">
        <v>49189</v>
      </c>
      <c r="C130" s="28">
        <v>65.900000000000006</v>
      </c>
      <c r="D130" s="28">
        <v>29.15</v>
      </c>
      <c r="E130" s="29">
        <v>1921.15</v>
      </c>
      <c r="F130" s="29">
        <v>1896.71</v>
      </c>
      <c r="G130" s="28">
        <v>3.5999999999999999E-3</v>
      </c>
      <c r="H130" s="28">
        <v>1E-4</v>
      </c>
      <c r="I130" s="28">
        <v>4.8999999999999998E-3</v>
      </c>
      <c r="J130" s="28">
        <v>1E-3</v>
      </c>
      <c r="K130" s="28">
        <v>7.4999999999999997E-3</v>
      </c>
      <c r="L130" s="28">
        <v>0.97009999999999996</v>
      </c>
      <c r="M130" s="28">
        <v>1.29E-2</v>
      </c>
      <c r="N130" s="28">
        <v>0.27450000000000002</v>
      </c>
      <c r="O130" s="28">
        <v>5.9999999999999995E-4</v>
      </c>
      <c r="P130" s="28">
        <v>0.1174</v>
      </c>
      <c r="Q130" s="28">
        <v>83.84</v>
      </c>
      <c r="R130" s="29">
        <v>54671.39</v>
      </c>
      <c r="S130" s="28">
        <v>0.25700000000000001</v>
      </c>
      <c r="T130" s="28">
        <v>0.188</v>
      </c>
      <c r="U130" s="28">
        <v>0.55500000000000005</v>
      </c>
      <c r="V130" s="28">
        <v>19.55</v>
      </c>
      <c r="W130" s="28">
        <v>11.88</v>
      </c>
      <c r="X130" s="29">
        <v>72180.52</v>
      </c>
      <c r="Y130" s="28">
        <v>156.47999999999999</v>
      </c>
      <c r="Z130" s="29">
        <v>120364.87</v>
      </c>
      <c r="AA130" s="28">
        <v>0.86729999999999996</v>
      </c>
      <c r="AB130" s="28">
        <v>8.5199999999999998E-2</v>
      </c>
      <c r="AC130" s="28">
        <v>4.6399999999999997E-2</v>
      </c>
      <c r="AD130" s="28">
        <v>1.1000000000000001E-3</v>
      </c>
      <c r="AE130" s="28">
        <v>0.1331</v>
      </c>
      <c r="AF130" s="28">
        <v>120.36</v>
      </c>
      <c r="AG130" s="29">
        <v>3252.4</v>
      </c>
      <c r="AH130" s="28">
        <v>442.6</v>
      </c>
      <c r="AI130" s="29">
        <v>123942.1</v>
      </c>
      <c r="AJ130" s="28" t="s">
        <v>16</v>
      </c>
      <c r="AK130" s="29">
        <v>32784</v>
      </c>
      <c r="AL130" s="29">
        <v>48445.97</v>
      </c>
      <c r="AM130" s="28">
        <v>48.11</v>
      </c>
      <c r="AN130" s="28">
        <v>25.96</v>
      </c>
      <c r="AO130" s="28">
        <v>28.57</v>
      </c>
      <c r="AP130" s="28">
        <v>4.9000000000000004</v>
      </c>
      <c r="AQ130" s="28">
        <v>817.98</v>
      </c>
      <c r="AR130" s="28">
        <v>0.92130000000000001</v>
      </c>
      <c r="AS130" s="29">
        <v>1073.79</v>
      </c>
      <c r="AT130" s="29">
        <v>1737.19</v>
      </c>
      <c r="AU130" s="29">
        <v>4952.87</v>
      </c>
      <c r="AV130" s="28">
        <v>897.79</v>
      </c>
      <c r="AW130" s="28">
        <v>190.98</v>
      </c>
      <c r="AX130" s="29">
        <v>8852.6200000000008</v>
      </c>
      <c r="AY130" s="29">
        <v>4487.79</v>
      </c>
      <c r="AZ130" s="28">
        <v>0.52680000000000005</v>
      </c>
      <c r="BA130" s="29">
        <v>3444.13</v>
      </c>
      <c r="BB130" s="28">
        <v>0.40429999999999999</v>
      </c>
      <c r="BC130" s="28">
        <v>587.20000000000005</v>
      </c>
      <c r="BD130" s="28">
        <v>6.8900000000000003E-2</v>
      </c>
      <c r="BE130" s="29">
        <v>8519.11</v>
      </c>
      <c r="BF130" s="29">
        <v>4100.8900000000003</v>
      </c>
      <c r="BG130" s="28">
        <v>1.1548</v>
      </c>
      <c r="BH130" s="28">
        <v>0.59289999999999998</v>
      </c>
      <c r="BI130" s="28">
        <v>0.2243</v>
      </c>
      <c r="BJ130" s="28">
        <v>0.12690000000000001</v>
      </c>
      <c r="BK130" s="28">
        <v>3.4000000000000002E-2</v>
      </c>
      <c r="BL130" s="28">
        <v>2.1999999999999999E-2</v>
      </c>
    </row>
    <row r="131" spans="1:64" x14ac:dyDescent="0.25">
      <c r="A131" s="28" t="s">
        <v>395</v>
      </c>
      <c r="B131" s="28">
        <v>45351</v>
      </c>
      <c r="C131" s="28">
        <v>108.86</v>
      </c>
      <c r="D131" s="28">
        <v>12.77</v>
      </c>
      <c r="E131" s="29">
        <v>1389.78</v>
      </c>
      <c r="F131" s="29">
        <v>1356.24</v>
      </c>
      <c r="G131" s="28">
        <v>2E-3</v>
      </c>
      <c r="H131" s="28">
        <v>2.0000000000000001E-4</v>
      </c>
      <c r="I131" s="28">
        <v>4.5999999999999999E-3</v>
      </c>
      <c r="J131" s="28">
        <v>8.0000000000000004E-4</v>
      </c>
      <c r="K131" s="28">
        <v>5.3E-3</v>
      </c>
      <c r="L131" s="28">
        <v>0.97609999999999997</v>
      </c>
      <c r="M131" s="28">
        <v>1.09E-2</v>
      </c>
      <c r="N131" s="28">
        <v>0.54469999999999996</v>
      </c>
      <c r="O131" s="28">
        <v>0</v>
      </c>
      <c r="P131" s="28">
        <v>0.151</v>
      </c>
      <c r="Q131" s="28">
        <v>64.239999999999995</v>
      </c>
      <c r="R131" s="29">
        <v>48847.73</v>
      </c>
      <c r="S131" s="28">
        <v>0.20680000000000001</v>
      </c>
      <c r="T131" s="28">
        <v>0.19070000000000001</v>
      </c>
      <c r="U131" s="28">
        <v>0.60250000000000004</v>
      </c>
      <c r="V131" s="28">
        <v>17.37</v>
      </c>
      <c r="W131" s="28">
        <v>10.24</v>
      </c>
      <c r="X131" s="29">
        <v>64409.71</v>
      </c>
      <c r="Y131" s="28">
        <v>130.79</v>
      </c>
      <c r="Z131" s="29">
        <v>85930.7</v>
      </c>
      <c r="AA131" s="28">
        <v>0.77039999999999997</v>
      </c>
      <c r="AB131" s="28">
        <v>0.1265</v>
      </c>
      <c r="AC131" s="28">
        <v>0.10150000000000001</v>
      </c>
      <c r="AD131" s="28">
        <v>1.5E-3</v>
      </c>
      <c r="AE131" s="28">
        <v>0.23430000000000001</v>
      </c>
      <c r="AF131" s="28">
        <v>85.93</v>
      </c>
      <c r="AG131" s="29">
        <v>2116.62</v>
      </c>
      <c r="AH131" s="28">
        <v>288.58</v>
      </c>
      <c r="AI131" s="29">
        <v>79684.14</v>
      </c>
      <c r="AJ131" s="28" t="s">
        <v>16</v>
      </c>
      <c r="AK131" s="29">
        <v>27024</v>
      </c>
      <c r="AL131" s="29">
        <v>37272.480000000003</v>
      </c>
      <c r="AM131" s="28">
        <v>31.22</v>
      </c>
      <c r="AN131" s="28">
        <v>23.37</v>
      </c>
      <c r="AO131" s="28">
        <v>24.41</v>
      </c>
      <c r="AP131" s="28">
        <v>3.68</v>
      </c>
      <c r="AQ131" s="28">
        <v>0.01</v>
      </c>
      <c r="AR131" s="28">
        <v>0.78720000000000001</v>
      </c>
      <c r="AS131" s="29">
        <v>1145.3900000000001</v>
      </c>
      <c r="AT131" s="29">
        <v>2237.61</v>
      </c>
      <c r="AU131" s="29">
        <v>5270.79</v>
      </c>
      <c r="AV131" s="28">
        <v>920.71</v>
      </c>
      <c r="AW131" s="28">
        <v>191.17</v>
      </c>
      <c r="AX131" s="29">
        <v>9765.67</v>
      </c>
      <c r="AY131" s="29">
        <v>6110.81</v>
      </c>
      <c r="AZ131" s="28">
        <v>0.629</v>
      </c>
      <c r="BA131" s="29">
        <v>2299.2199999999998</v>
      </c>
      <c r="BB131" s="28">
        <v>0.23669999999999999</v>
      </c>
      <c r="BC131" s="29">
        <v>1305.51</v>
      </c>
      <c r="BD131" s="28">
        <v>0.13439999999999999</v>
      </c>
      <c r="BE131" s="29">
        <v>9715.5400000000009</v>
      </c>
      <c r="BF131" s="29">
        <v>5794.05</v>
      </c>
      <c r="BG131" s="28">
        <v>2.8271000000000002</v>
      </c>
      <c r="BH131" s="28">
        <v>0.53059999999999996</v>
      </c>
      <c r="BI131" s="28">
        <v>0.24179999999999999</v>
      </c>
      <c r="BJ131" s="28">
        <v>0.17100000000000001</v>
      </c>
      <c r="BK131" s="28">
        <v>3.7900000000000003E-2</v>
      </c>
      <c r="BL131" s="28">
        <v>1.8700000000000001E-2</v>
      </c>
    </row>
    <row r="132" spans="1:64" x14ac:dyDescent="0.25">
      <c r="A132" s="28" t="s">
        <v>396</v>
      </c>
      <c r="B132" s="28">
        <v>43836</v>
      </c>
      <c r="C132" s="28">
        <v>23.9</v>
      </c>
      <c r="D132" s="28">
        <v>276.91000000000003</v>
      </c>
      <c r="E132" s="29">
        <v>6619.58</v>
      </c>
      <c r="F132" s="29">
        <v>6338.9</v>
      </c>
      <c r="G132" s="28">
        <v>1.83E-2</v>
      </c>
      <c r="H132" s="28">
        <v>4.0000000000000002E-4</v>
      </c>
      <c r="I132" s="28">
        <v>5.5599999999999997E-2</v>
      </c>
      <c r="J132" s="28">
        <v>1.6000000000000001E-3</v>
      </c>
      <c r="K132" s="28">
        <v>2.8899999999999999E-2</v>
      </c>
      <c r="L132" s="28">
        <v>0.85250000000000004</v>
      </c>
      <c r="M132" s="28">
        <v>4.2599999999999999E-2</v>
      </c>
      <c r="N132" s="28">
        <v>0.37269999999999998</v>
      </c>
      <c r="O132" s="28">
        <v>2.0299999999999999E-2</v>
      </c>
      <c r="P132" s="28">
        <v>0.13370000000000001</v>
      </c>
      <c r="Q132" s="28">
        <v>298.23</v>
      </c>
      <c r="R132" s="29">
        <v>60501.9</v>
      </c>
      <c r="S132" s="28">
        <v>0.25419999999999998</v>
      </c>
      <c r="T132" s="28">
        <v>0.193</v>
      </c>
      <c r="U132" s="28">
        <v>0.55289999999999995</v>
      </c>
      <c r="V132" s="28">
        <v>18.82</v>
      </c>
      <c r="W132" s="28">
        <v>33.380000000000003</v>
      </c>
      <c r="X132" s="29">
        <v>85516.41</v>
      </c>
      <c r="Y132" s="28">
        <v>195.43</v>
      </c>
      <c r="Z132" s="29">
        <v>162043.79999999999</v>
      </c>
      <c r="AA132" s="28">
        <v>0.7268</v>
      </c>
      <c r="AB132" s="28">
        <v>0.24729999999999999</v>
      </c>
      <c r="AC132" s="28">
        <v>2.4899999999999999E-2</v>
      </c>
      <c r="AD132" s="28">
        <v>1E-3</v>
      </c>
      <c r="AE132" s="28">
        <v>0.27339999999999998</v>
      </c>
      <c r="AF132" s="28">
        <v>162.04</v>
      </c>
      <c r="AG132" s="29">
        <v>6181.39</v>
      </c>
      <c r="AH132" s="28">
        <v>731.25</v>
      </c>
      <c r="AI132" s="29">
        <v>174736.89</v>
      </c>
      <c r="AJ132" s="28" t="s">
        <v>16</v>
      </c>
      <c r="AK132" s="29">
        <v>31599</v>
      </c>
      <c r="AL132" s="29">
        <v>46554.18</v>
      </c>
      <c r="AM132" s="28">
        <v>66.760000000000005</v>
      </c>
      <c r="AN132" s="28">
        <v>36.39</v>
      </c>
      <c r="AO132" s="28">
        <v>41.08</v>
      </c>
      <c r="AP132" s="28">
        <v>4.91</v>
      </c>
      <c r="AQ132" s="29">
        <v>1064.78</v>
      </c>
      <c r="AR132" s="28">
        <v>0.99360000000000004</v>
      </c>
      <c r="AS132" s="29">
        <v>1127.68</v>
      </c>
      <c r="AT132" s="29">
        <v>1914.98</v>
      </c>
      <c r="AU132" s="29">
        <v>6068.54</v>
      </c>
      <c r="AV132" s="29">
        <v>1147.53</v>
      </c>
      <c r="AW132" s="28">
        <v>356.14</v>
      </c>
      <c r="AX132" s="29">
        <v>10614.87</v>
      </c>
      <c r="AY132" s="29">
        <v>3645.7</v>
      </c>
      <c r="AZ132" s="28">
        <v>0.35410000000000003</v>
      </c>
      <c r="BA132" s="29">
        <v>5884.87</v>
      </c>
      <c r="BB132" s="28">
        <v>0.5716</v>
      </c>
      <c r="BC132" s="28">
        <v>765.13</v>
      </c>
      <c r="BD132" s="28">
        <v>7.4300000000000005E-2</v>
      </c>
      <c r="BE132" s="29">
        <v>10295.700000000001</v>
      </c>
      <c r="BF132" s="29">
        <v>2168.4299999999998</v>
      </c>
      <c r="BG132" s="28">
        <v>0.47260000000000002</v>
      </c>
      <c r="BH132" s="28">
        <v>0.59250000000000003</v>
      </c>
      <c r="BI132" s="28">
        <v>0.23680000000000001</v>
      </c>
      <c r="BJ132" s="28">
        <v>0.1242</v>
      </c>
      <c r="BK132" s="28">
        <v>2.75E-2</v>
      </c>
      <c r="BL132" s="28">
        <v>1.9E-2</v>
      </c>
    </row>
    <row r="133" spans="1:64" x14ac:dyDescent="0.25">
      <c r="A133" s="28" t="s">
        <v>397</v>
      </c>
      <c r="B133" s="28">
        <v>46557</v>
      </c>
      <c r="C133" s="28">
        <v>51.29</v>
      </c>
      <c r="D133" s="28">
        <v>30.44</v>
      </c>
      <c r="E133" s="29">
        <v>1560.97</v>
      </c>
      <c r="F133" s="29">
        <v>1554.81</v>
      </c>
      <c r="G133" s="28">
        <v>1.0500000000000001E-2</v>
      </c>
      <c r="H133" s="28">
        <v>2.0000000000000001E-4</v>
      </c>
      <c r="I133" s="28">
        <v>2.6599999999999999E-2</v>
      </c>
      <c r="J133" s="28">
        <v>1.2999999999999999E-3</v>
      </c>
      <c r="K133" s="28">
        <v>2.7199999999999998E-2</v>
      </c>
      <c r="L133" s="28">
        <v>0.9022</v>
      </c>
      <c r="M133" s="28">
        <v>3.2099999999999997E-2</v>
      </c>
      <c r="N133" s="28">
        <v>0.32940000000000003</v>
      </c>
      <c r="O133" s="28">
        <v>4.7999999999999996E-3</v>
      </c>
      <c r="P133" s="28">
        <v>0.1181</v>
      </c>
      <c r="Q133" s="28">
        <v>80.05</v>
      </c>
      <c r="R133" s="29">
        <v>57023.5</v>
      </c>
      <c r="S133" s="28">
        <v>0.23799999999999999</v>
      </c>
      <c r="T133" s="28">
        <v>0.1948</v>
      </c>
      <c r="U133" s="28">
        <v>0.56720000000000004</v>
      </c>
      <c r="V133" s="28">
        <v>17.329999999999998</v>
      </c>
      <c r="W133" s="28">
        <v>11.81</v>
      </c>
      <c r="X133" s="29">
        <v>75654.77</v>
      </c>
      <c r="Y133" s="28">
        <v>127.92</v>
      </c>
      <c r="Z133" s="29">
        <v>211804</v>
      </c>
      <c r="AA133" s="28">
        <v>0.56399999999999995</v>
      </c>
      <c r="AB133" s="28">
        <v>0.30630000000000002</v>
      </c>
      <c r="AC133" s="28">
        <v>0.12859999999999999</v>
      </c>
      <c r="AD133" s="28">
        <v>1.1000000000000001E-3</v>
      </c>
      <c r="AE133" s="28">
        <v>0.4365</v>
      </c>
      <c r="AF133" s="28">
        <v>211.8</v>
      </c>
      <c r="AG133" s="29">
        <v>6275.07</v>
      </c>
      <c r="AH133" s="28">
        <v>487.07</v>
      </c>
      <c r="AI133" s="29">
        <v>252222.29</v>
      </c>
      <c r="AJ133" s="28" t="s">
        <v>16</v>
      </c>
      <c r="AK133" s="29">
        <v>33135</v>
      </c>
      <c r="AL133" s="29">
        <v>50473.94</v>
      </c>
      <c r="AM133" s="28">
        <v>42.54</v>
      </c>
      <c r="AN133" s="28">
        <v>27.28</v>
      </c>
      <c r="AO133" s="28">
        <v>30.34</v>
      </c>
      <c r="AP133" s="28">
        <v>4.8600000000000003</v>
      </c>
      <c r="AQ133" s="28">
        <v>0</v>
      </c>
      <c r="AR133" s="28">
        <v>0.87760000000000005</v>
      </c>
      <c r="AS133" s="29">
        <v>1286.8</v>
      </c>
      <c r="AT133" s="29">
        <v>2126.0700000000002</v>
      </c>
      <c r="AU133" s="29">
        <v>5759.05</v>
      </c>
      <c r="AV133" s="29">
        <v>1135.3</v>
      </c>
      <c r="AW133" s="28">
        <v>274.92</v>
      </c>
      <c r="AX133" s="29">
        <v>10582.13</v>
      </c>
      <c r="AY133" s="29">
        <v>4012.75</v>
      </c>
      <c r="AZ133" s="28">
        <v>0.37559999999999999</v>
      </c>
      <c r="BA133" s="29">
        <v>5972.6</v>
      </c>
      <c r="BB133" s="28">
        <v>0.55900000000000005</v>
      </c>
      <c r="BC133" s="28">
        <v>698.92</v>
      </c>
      <c r="BD133" s="28">
        <v>6.54E-2</v>
      </c>
      <c r="BE133" s="29">
        <v>10684.27</v>
      </c>
      <c r="BF133" s="29">
        <v>1841.69</v>
      </c>
      <c r="BG133" s="28">
        <v>0.4234</v>
      </c>
      <c r="BH133" s="28">
        <v>0.56640000000000001</v>
      </c>
      <c r="BI133" s="28">
        <v>0.21690000000000001</v>
      </c>
      <c r="BJ133" s="28">
        <v>0.15629999999999999</v>
      </c>
      <c r="BK133" s="28">
        <v>3.6600000000000001E-2</v>
      </c>
      <c r="BL133" s="28">
        <v>2.3800000000000002E-2</v>
      </c>
    </row>
    <row r="134" spans="1:64" x14ac:dyDescent="0.25">
      <c r="A134" s="28" t="s">
        <v>398</v>
      </c>
      <c r="B134" s="28">
        <v>50542</v>
      </c>
      <c r="C134" s="28">
        <v>61.95</v>
      </c>
      <c r="D134" s="28">
        <v>17.3</v>
      </c>
      <c r="E134" s="29">
        <v>1071.58</v>
      </c>
      <c r="F134" s="29">
        <v>1086.24</v>
      </c>
      <c r="G134" s="28">
        <v>7.0000000000000001E-3</v>
      </c>
      <c r="H134" s="28">
        <v>2.9999999999999997E-4</v>
      </c>
      <c r="I134" s="28">
        <v>7.7000000000000002E-3</v>
      </c>
      <c r="J134" s="28">
        <v>8.0000000000000004E-4</v>
      </c>
      <c r="K134" s="28">
        <v>1.9800000000000002E-2</v>
      </c>
      <c r="L134" s="28">
        <v>0.94179999999999997</v>
      </c>
      <c r="M134" s="28">
        <v>2.2599999999999999E-2</v>
      </c>
      <c r="N134" s="28">
        <v>0.25509999999999999</v>
      </c>
      <c r="O134" s="28">
        <v>3.8E-3</v>
      </c>
      <c r="P134" s="28">
        <v>0.1137</v>
      </c>
      <c r="Q134" s="28">
        <v>51.14</v>
      </c>
      <c r="R134" s="29">
        <v>53123.62</v>
      </c>
      <c r="S134" s="28">
        <v>0.1971</v>
      </c>
      <c r="T134" s="28">
        <v>0.1888</v>
      </c>
      <c r="U134" s="28">
        <v>0.61409999999999998</v>
      </c>
      <c r="V134" s="28">
        <v>18.41</v>
      </c>
      <c r="W134" s="28">
        <v>9.01</v>
      </c>
      <c r="X134" s="29">
        <v>64471.99</v>
      </c>
      <c r="Y134" s="28">
        <v>115.35</v>
      </c>
      <c r="Z134" s="29">
        <v>143392.01999999999</v>
      </c>
      <c r="AA134" s="28">
        <v>0.84319999999999995</v>
      </c>
      <c r="AB134" s="28">
        <v>0.1133</v>
      </c>
      <c r="AC134" s="28">
        <v>4.2200000000000001E-2</v>
      </c>
      <c r="AD134" s="28">
        <v>1.1999999999999999E-3</v>
      </c>
      <c r="AE134" s="28">
        <v>0.15720000000000001</v>
      </c>
      <c r="AF134" s="28">
        <v>143.38999999999999</v>
      </c>
      <c r="AG134" s="29">
        <v>3938.2</v>
      </c>
      <c r="AH134" s="28">
        <v>494.98</v>
      </c>
      <c r="AI134" s="29">
        <v>144022.44</v>
      </c>
      <c r="AJ134" s="28" t="s">
        <v>16</v>
      </c>
      <c r="AK134" s="29">
        <v>33972</v>
      </c>
      <c r="AL134" s="29">
        <v>49042.5</v>
      </c>
      <c r="AM134" s="28">
        <v>45.06</v>
      </c>
      <c r="AN134" s="28">
        <v>26.24</v>
      </c>
      <c r="AO134" s="28">
        <v>28.23</v>
      </c>
      <c r="AP134" s="28">
        <v>4.84</v>
      </c>
      <c r="AQ134" s="29">
        <v>1155.8900000000001</v>
      </c>
      <c r="AR134" s="28">
        <v>1.0508999999999999</v>
      </c>
      <c r="AS134" s="29">
        <v>1141.42</v>
      </c>
      <c r="AT134" s="29">
        <v>1743.7</v>
      </c>
      <c r="AU134" s="29">
        <v>5081.46</v>
      </c>
      <c r="AV134" s="28">
        <v>876.77</v>
      </c>
      <c r="AW134" s="28">
        <v>168.89</v>
      </c>
      <c r="AX134" s="29">
        <v>9012.24</v>
      </c>
      <c r="AY134" s="29">
        <v>3970.49</v>
      </c>
      <c r="AZ134" s="28">
        <v>0.44090000000000001</v>
      </c>
      <c r="BA134" s="29">
        <v>4476.8</v>
      </c>
      <c r="BB134" s="28">
        <v>0.49709999999999999</v>
      </c>
      <c r="BC134" s="28">
        <v>557.67999999999995</v>
      </c>
      <c r="BD134" s="28">
        <v>6.1899999999999997E-2</v>
      </c>
      <c r="BE134" s="29">
        <v>9004.9699999999993</v>
      </c>
      <c r="BF134" s="29">
        <v>3326.16</v>
      </c>
      <c r="BG134" s="28">
        <v>0.83420000000000005</v>
      </c>
      <c r="BH134" s="28">
        <v>0.56710000000000005</v>
      </c>
      <c r="BI134" s="28">
        <v>0.20880000000000001</v>
      </c>
      <c r="BJ134" s="28">
        <v>0.1618</v>
      </c>
      <c r="BK134" s="28">
        <v>3.5900000000000001E-2</v>
      </c>
      <c r="BL134" s="28">
        <v>2.64E-2</v>
      </c>
    </row>
    <row r="135" spans="1:64" x14ac:dyDescent="0.25">
      <c r="A135" s="28" t="s">
        <v>399</v>
      </c>
      <c r="B135" s="28">
        <v>48934</v>
      </c>
      <c r="C135" s="28">
        <v>45.1</v>
      </c>
      <c r="D135" s="28">
        <v>27.76</v>
      </c>
      <c r="E135" s="29">
        <v>1251.94</v>
      </c>
      <c r="F135" s="29">
        <v>1240.8599999999999</v>
      </c>
      <c r="G135" s="28">
        <v>8.8999999999999999E-3</v>
      </c>
      <c r="H135" s="28">
        <v>2.9999999999999997E-4</v>
      </c>
      <c r="I135" s="28">
        <v>1.6E-2</v>
      </c>
      <c r="J135" s="28">
        <v>1.1999999999999999E-3</v>
      </c>
      <c r="K135" s="28">
        <v>2.93E-2</v>
      </c>
      <c r="L135" s="28">
        <v>0.91120000000000001</v>
      </c>
      <c r="M135" s="28">
        <v>3.3000000000000002E-2</v>
      </c>
      <c r="N135" s="28">
        <v>0.31919999999999998</v>
      </c>
      <c r="O135" s="28">
        <v>3.0000000000000001E-3</v>
      </c>
      <c r="P135" s="28">
        <v>0.12189999999999999</v>
      </c>
      <c r="Q135" s="28">
        <v>60.57</v>
      </c>
      <c r="R135" s="29">
        <v>55429.5</v>
      </c>
      <c r="S135" s="28">
        <v>0.2359</v>
      </c>
      <c r="T135" s="28">
        <v>0.18329999999999999</v>
      </c>
      <c r="U135" s="28">
        <v>0.58079999999999998</v>
      </c>
      <c r="V135" s="28">
        <v>17.739999999999998</v>
      </c>
      <c r="W135" s="28">
        <v>9.4499999999999993</v>
      </c>
      <c r="X135" s="29">
        <v>73731.679999999993</v>
      </c>
      <c r="Y135" s="28">
        <v>128.35</v>
      </c>
      <c r="Z135" s="29">
        <v>202860.31</v>
      </c>
      <c r="AA135" s="28">
        <v>0.63529999999999998</v>
      </c>
      <c r="AB135" s="28">
        <v>0.26910000000000001</v>
      </c>
      <c r="AC135" s="28">
        <v>9.4500000000000001E-2</v>
      </c>
      <c r="AD135" s="28">
        <v>1E-3</v>
      </c>
      <c r="AE135" s="28">
        <v>0.36530000000000001</v>
      </c>
      <c r="AF135" s="28">
        <v>202.86</v>
      </c>
      <c r="AG135" s="29">
        <v>5940.11</v>
      </c>
      <c r="AH135" s="28">
        <v>537.41999999999996</v>
      </c>
      <c r="AI135" s="29">
        <v>233911.45</v>
      </c>
      <c r="AJ135" s="28" t="s">
        <v>16</v>
      </c>
      <c r="AK135" s="29">
        <v>32322</v>
      </c>
      <c r="AL135" s="29">
        <v>50109.33</v>
      </c>
      <c r="AM135" s="28">
        <v>44.59</v>
      </c>
      <c r="AN135" s="28">
        <v>27.98</v>
      </c>
      <c r="AO135" s="28">
        <v>31.21</v>
      </c>
      <c r="AP135" s="28">
        <v>4.4000000000000004</v>
      </c>
      <c r="AQ135" s="29">
        <v>1401.15</v>
      </c>
      <c r="AR135" s="28">
        <v>0.99970000000000003</v>
      </c>
      <c r="AS135" s="29">
        <v>1304.77</v>
      </c>
      <c r="AT135" s="29">
        <v>2016.28</v>
      </c>
      <c r="AU135" s="29">
        <v>5590.33</v>
      </c>
      <c r="AV135" s="29">
        <v>1148.26</v>
      </c>
      <c r="AW135" s="28">
        <v>207.54</v>
      </c>
      <c r="AX135" s="29">
        <v>10267.18</v>
      </c>
      <c r="AY135" s="29">
        <v>3973.33</v>
      </c>
      <c r="AZ135" s="28">
        <v>0.37769999999999998</v>
      </c>
      <c r="BA135" s="29">
        <v>5825.22</v>
      </c>
      <c r="BB135" s="28">
        <v>0.55379999999999996</v>
      </c>
      <c r="BC135" s="28">
        <v>720.52</v>
      </c>
      <c r="BD135" s="28">
        <v>6.8500000000000005E-2</v>
      </c>
      <c r="BE135" s="29">
        <v>10519.06</v>
      </c>
      <c r="BF135" s="29">
        <v>1714.6</v>
      </c>
      <c r="BG135" s="28">
        <v>0.38229999999999997</v>
      </c>
      <c r="BH135" s="28">
        <v>0.5494</v>
      </c>
      <c r="BI135" s="28">
        <v>0.21579999999999999</v>
      </c>
      <c r="BJ135" s="28">
        <v>0.17630000000000001</v>
      </c>
      <c r="BK135" s="28">
        <v>3.3399999999999999E-2</v>
      </c>
      <c r="BL135" s="28">
        <v>2.5100000000000001E-2</v>
      </c>
    </row>
    <row r="136" spans="1:64" x14ac:dyDescent="0.25">
      <c r="A136" s="28" t="s">
        <v>400</v>
      </c>
      <c r="B136" s="28">
        <v>47837</v>
      </c>
      <c r="C136" s="28">
        <v>85.48</v>
      </c>
      <c r="D136" s="28">
        <v>9.75</v>
      </c>
      <c r="E136" s="28">
        <v>833.14</v>
      </c>
      <c r="F136" s="28">
        <v>806</v>
      </c>
      <c r="G136" s="28">
        <v>1.6000000000000001E-3</v>
      </c>
      <c r="H136" s="28">
        <v>0</v>
      </c>
      <c r="I136" s="28">
        <v>3.3999999999999998E-3</v>
      </c>
      <c r="J136" s="28">
        <v>1E-3</v>
      </c>
      <c r="K136" s="28">
        <v>1.04E-2</v>
      </c>
      <c r="L136" s="28">
        <v>0.9708</v>
      </c>
      <c r="M136" s="28">
        <v>1.2800000000000001E-2</v>
      </c>
      <c r="N136" s="28">
        <v>0.46779999999999999</v>
      </c>
      <c r="O136" s="28">
        <v>1.9E-3</v>
      </c>
      <c r="P136" s="28">
        <v>0.15029999999999999</v>
      </c>
      <c r="Q136" s="28">
        <v>40.36</v>
      </c>
      <c r="R136" s="29">
        <v>46518.84</v>
      </c>
      <c r="S136" s="28">
        <v>0.2293</v>
      </c>
      <c r="T136" s="28">
        <v>0.1588</v>
      </c>
      <c r="U136" s="28">
        <v>0.61199999999999999</v>
      </c>
      <c r="V136" s="28">
        <v>16.78</v>
      </c>
      <c r="W136" s="28">
        <v>7.5</v>
      </c>
      <c r="X136" s="29">
        <v>55002.65</v>
      </c>
      <c r="Y136" s="28">
        <v>107.15</v>
      </c>
      <c r="Z136" s="29">
        <v>88160.51</v>
      </c>
      <c r="AA136" s="28">
        <v>0.89219999999999999</v>
      </c>
      <c r="AB136" s="28">
        <v>5.45E-2</v>
      </c>
      <c r="AC136" s="28">
        <v>5.1799999999999999E-2</v>
      </c>
      <c r="AD136" s="28">
        <v>1.5E-3</v>
      </c>
      <c r="AE136" s="28">
        <v>0.1086</v>
      </c>
      <c r="AF136" s="28">
        <v>88.16</v>
      </c>
      <c r="AG136" s="29">
        <v>2110.39</v>
      </c>
      <c r="AH136" s="28">
        <v>314.44</v>
      </c>
      <c r="AI136" s="29">
        <v>80741.39</v>
      </c>
      <c r="AJ136" s="28" t="s">
        <v>16</v>
      </c>
      <c r="AK136" s="29">
        <v>28500</v>
      </c>
      <c r="AL136" s="29">
        <v>38762.769999999997</v>
      </c>
      <c r="AM136" s="28">
        <v>34.64</v>
      </c>
      <c r="AN136" s="28">
        <v>23.34</v>
      </c>
      <c r="AO136" s="28">
        <v>24.84</v>
      </c>
      <c r="AP136" s="28">
        <v>4.22</v>
      </c>
      <c r="AQ136" s="28">
        <v>999.35</v>
      </c>
      <c r="AR136" s="28">
        <v>1.1003000000000001</v>
      </c>
      <c r="AS136" s="29">
        <v>1230.3900000000001</v>
      </c>
      <c r="AT136" s="29">
        <v>1991.35</v>
      </c>
      <c r="AU136" s="29">
        <v>5253.5</v>
      </c>
      <c r="AV136" s="28">
        <v>774.1</v>
      </c>
      <c r="AW136" s="28">
        <v>263.32</v>
      </c>
      <c r="AX136" s="29">
        <v>9512.66</v>
      </c>
      <c r="AY136" s="29">
        <v>5837.15</v>
      </c>
      <c r="AZ136" s="28">
        <v>0.60060000000000002</v>
      </c>
      <c r="BA136" s="29">
        <v>2860.05</v>
      </c>
      <c r="BB136" s="28">
        <v>0.29430000000000001</v>
      </c>
      <c r="BC136" s="29">
        <v>1021.06</v>
      </c>
      <c r="BD136" s="28">
        <v>0.1051</v>
      </c>
      <c r="BE136" s="29">
        <v>9718.25</v>
      </c>
      <c r="BF136" s="29">
        <v>5353.86</v>
      </c>
      <c r="BG136" s="28">
        <v>2.3997999999999999</v>
      </c>
      <c r="BH136" s="28">
        <v>0.52559999999999996</v>
      </c>
      <c r="BI136" s="28">
        <v>0.21859999999999999</v>
      </c>
      <c r="BJ136" s="28">
        <v>0.19839999999999999</v>
      </c>
      <c r="BK136" s="28">
        <v>3.4799999999999998E-2</v>
      </c>
      <c r="BL136" s="28">
        <v>2.2599999999999999E-2</v>
      </c>
    </row>
    <row r="137" spans="1:64" x14ac:dyDescent="0.25">
      <c r="A137" s="28" t="s">
        <v>401</v>
      </c>
      <c r="B137" s="28">
        <v>47928</v>
      </c>
      <c r="C137" s="28">
        <v>87.43</v>
      </c>
      <c r="D137" s="28">
        <v>12.5</v>
      </c>
      <c r="E137" s="29">
        <v>1092.79</v>
      </c>
      <c r="F137" s="29">
        <v>1101.76</v>
      </c>
      <c r="G137" s="28">
        <v>1.1999999999999999E-3</v>
      </c>
      <c r="H137" s="28">
        <v>0</v>
      </c>
      <c r="I137" s="28">
        <v>4.1999999999999997E-3</v>
      </c>
      <c r="J137" s="28">
        <v>8.0000000000000004E-4</v>
      </c>
      <c r="K137" s="28">
        <v>7.4999999999999997E-3</v>
      </c>
      <c r="L137" s="28">
        <v>0.97619999999999996</v>
      </c>
      <c r="M137" s="28">
        <v>1.01E-2</v>
      </c>
      <c r="N137" s="28">
        <v>0.51649999999999996</v>
      </c>
      <c r="O137" s="28">
        <v>1.4E-3</v>
      </c>
      <c r="P137" s="28">
        <v>0.14899999999999999</v>
      </c>
      <c r="Q137" s="28">
        <v>52.12</v>
      </c>
      <c r="R137" s="29">
        <v>49128.12</v>
      </c>
      <c r="S137" s="28">
        <v>0.21379999999999999</v>
      </c>
      <c r="T137" s="28">
        <v>0.17510000000000001</v>
      </c>
      <c r="U137" s="28">
        <v>0.61099999999999999</v>
      </c>
      <c r="V137" s="28">
        <v>17.39</v>
      </c>
      <c r="W137" s="28">
        <v>8.98</v>
      </c>
      <c r="X137" s="29">
        <v>62286.84</v>
      </c>
      <c r="Y137" s="28">
        <v>116.93</v>
      </c>
      <c r="Z137" s="29">
        <v>77374.8</v>
      </c>
      <c r="AA137" s="28">
        <v>0.89219999999999999</v>
      </c>
      <c r="AB137" s="28">
        <v>5.3199999999999997E-2</v>
      </c>
      <c r="AC137" s="28">
        <v>5.2999999999999999E-2</v>
      </c>
      <c r="AD137" s="28">
        <v>1.6000000000000001E-3</v>
      </c>
      <c r="AE137" s="28">
        <v>0.1085</v>
      </c>
      <c r="AF137" s="28">
        <v>77.37</v>
      </c>
      <c r="AG137" s="29">
        <v>1820.99</v>
      </c>
      <c r="AH137" s="28">
        <v>276.32</v>
      </c>
      <c r="AI137" s="29">
        <v>69893.38</v>
      </c>
      <c r="AJ137" s="28" t="s">
        <v>16</v>
      </c>
      <c r="AK137" s="29">
        <v>27686</v>
      </c>
      <c r="AL137" s="29">
        <v>38943.72</v>
      </c>
      <c r="AM137" s="28">
        <v>31.7</v>
      </c>
      <c r="AN137" s="28">
        <v>23.04</v>
      </c>
      <c r="AO137" s="28">
        <v>24.32</v>
      </c>
      <c r="AP137" s="28">
        <v>4.3499999999999996</v>
      </c>
      <c r="AQ137" s="29">
        <v>1226.29</v>
      </c>
      <c r="AR137" s="28">
        <v>0.93940000000000001</v>
      </c>
      <c r="AS137" s="29">
        <v>1186.26</v>
      </c>
      <c r="AT137" s="29">
        <v>2108.6799999999998</v>
      </c>
      <c r="AU137" s="29">
        <v>5446.11</v>
      </c>
      <c r="AV137" s="28">
        <v>820.95</v>
      </c>
      <c r="AW137" s="28">
        <v>238.1</v>
      </c>
      <c r="AX137" s="29">
        <v>9800.1</v>
      </c>
      <c r="AY137" s="29">
        <v>6064.01</v>
      </c>
      <c r="AZ137" s="28">
        <v>0.62429999999999997</v>
      </c>
      <c r="BA137" s="29">
        <v>2447.17</v>
      </c>
      <c r="BB137" s="28">
        <v>0.252</v>
      </c>
      <c r="BC137" s="29">
        <v>1201.3800000000001</v>
      </c>
      <c r="BD137" s="28">
        <v>0.1237</v>
      </c>
      <c r="BE137" s="29">
        <v>9712.56</v>
      </c>
      <c r="BF137" s="29">
        <v>6184.49</v>
      </c>
      <c r="BG137" s="28">
        <v>2.8607</v>
      </c>
      <c r="BH137" s="28">
        <v>0.55200000000000005</v>
      </c>
      <c r="BI137" s="28">
        <v>0.2266</v>
      </c>
      <c r="BJ137" s="28">
        <v>0.1593</v>
      </c>
      <c r="BK137" s="28">
        <v>4.07E-2</v>
      </c>
      <c r="BL137" s="28">
        <v>2.1399999999999999E-2</v>
      </c>
    </row>
    <row r="138" spans="1:64" x14ac:dyDescent="0.25">
      <c r="A138" s="28" t="s">
        <v>402</v>
      </c>
      <c r="B138" s="28">
        <v>43844</v>
      </c>
      <c r="C138" s="28">
        <v>41.24</v>
      </c>
      <c r="D138" s="28">
        <v>480.48</v>
      </c>
      <c r="E138" s="29">
        <v>19812.560000000001</v>
      </c>
      <c r="F138" s="29">
        <v>15027.35</v>
      </c>
      <c r="G138" s="28">
        <v>1.0699999999999999E-2</v>
      </c>
      <c r="H138" s="28">
        <v>2.9999999999999997E-4</v>
      </c>
      <c r="I138" s="28">
        <v>0.54200000000000004</v>
      </c>
      <c r="J138" s="28">
        <v>1.5E-3</v>
      </c>
      <c r="K138" s="28">
        <v>7.1999999999999995E-2</v>
      </c>
      <c r="L138" s="28">
        <v>0.31440000000000001</v>
      </c>
      <c r="M138" s="28">
        <v>5.91E-2</v>
      </c>
      <c r="N138" s="28">
        <v>0.8236</v>
      </c>
      <c r="O138" s="28">
        <v>4.5600000000000002E-2</v>
      </c>
      <c r="P138" s="28">
        <v>0.153</v>
      </c>
      <c r="Q138" s="28">
        <v>669.3</v>
      </c>
      <c r="R138" s="29">
        <v>61063.65</v>
      </c>
      <c r="S138" s="28">
        <v>0.16389999999999999</v>
      </c>
      <c r="T138" s="28">
        <v>0.161</v>
      </c>
      <c r="U138" s="28">
        <v>0.67500000000000004</v>
      </c>
      <c r="V138" s="28">
        <v>19.07</v>
      </c>
      <c r="W138" s="28">
        <v>123.4</v>
      </c>
      <c r="X138" s="29">
        <v>78163.960000000006</v>
      </c>
      <c r="Y138" s="28">
        <v>160.19999999999999</v>
      </c>
      <c r="Z138" s="29">
        <v>108249.66</v>
      </c>
      <c r="AA138" s="28">
        <v>0.61270000000000002</v>
      </c>
      <c r="AB138" s="28">
        <v>0.35060000000000002</v>
      </c>
      <c r="AC138" s="28">
        <v>3.4500000000000003E-2</v>
      </c>
      <c r="AD138" s="28">
        <v>2.2000000000000001E-3</v>
      </c>
      <c r="AE138" s="28">
        <v>0.3881</v>
      </c>
      <c r="AF138" s="28">
        <v>108.25</v>
      </c>
      <c r="AG138" s="29">
        <v>4285.17</v>
      </c>
      <c r="AH138" s="28">
        <v>433.49</v>
      </c>
      <c r="AI138" s="29">
        <v>95568.41</v>
      </c>
      <c r="AJ138" s="28" t="s">
        <v>16</v>
      </c>
      <c r="AK138" s="29">
        <v>22815</v>
      </c>
      <c r="AL138" s="29">
        <v>37124.370000000003</v>
      </c>
      <c r="AM138" s="28">
        <v>62.62</v>
      </c>
      <c r="AN138" s="28">
        <v>34.979999999999997</v>
      </c>
      <c r="AO138" s="28">
        <v>46.63</v>
      </c>
      <c r="AP138" s="28">
        <v>4.2699999999999996</v>
      </c>
      <c r="AQ138" s="28">
        <v>0</v>
      </c>
      <c r="AR138" s="28">
        <v>1.1760999999999999</v>
      </c>
      <c r="AS138" s="29">
        <v>1600.32</v>
      </c>
      <c r="AT138" s="29">
        <v>2697.04</v>
      </c>
      <c r="AU138" s="29">
        <v>7211.16</v>
      </c>
      <c r="AV138" s="29">
        <v>1433.6</v>
      </c>
      <c r="AW138" s="28">
        <v>859.47</v>
      </c>
      <c r="AX138" s="29">
        <v>13801.57</v>
      </c>
      <c r="AY138" s="29">
        <v>6307.12</v>
      </c>
      <c r="AZ138" s="28">
        <v>0.44950000000000001</v>
      </c>
      <c r="BA138" s="29">
        <v>5257.33</v>
      </c>
      <c r="BB138" s="28">
        <v>0.37469999999999998</v>
      </c>
      <c r="BC138" s="29">
        <v>2466.2399999999998</v>
      </c>
      <c r="BD138" s="28">
        <v>0.17580000000000001</v>
      </c>
      <c r="BE138" s="29">
        <v>14030.7</v>
      </c>
      <c r="BF138" s="29">
        <v>3872.3</v>
      </c>
      <c r="BG138" s="28">
        <v>1.4704999999999999</v>
      </c>
      <c r="BH138" s="28">
        <v>0.49320000000000003</v>
      </c>
      <c r="BI138" s="28">
        <v>0.19589999999999999</v>
      </c>
      <c r="BJ138" s="28">
        <v>0.27400000000000002</v>
      </c>
      <c r="BK138" s="28">
        <v>2.1999999999999999E-2</v>
      </c>
      <c r="BL138" s="28">
        <v>1.4999999999999999E-2</v>
      </c>
    </row>
    <row r="139" spans="1:64" x14ac:dyDescent="0.25">
      <c r="A139" s="28" t="s">
        <v>403</v>
      </c>
      <c r="B139" s="28">
        <v>43851</v>
      </c>
      <c r="C139" s="28">
        <v>21</v>
      </c>
      <c r="D139" s="28">
        <v>96.32</v>
      </c>
      <c r="E139" s="29">
        <v>2022.66</v>
      </c>
      <c r="F139" s="29">
        <v>1999.76</v>
      </c>
      <c r="G139" s="28">
        <v>1.43E-2</v>
      </c>
      <c r="H139" s="28">
        <v>5.0000000000000001E-4</v>
      </c>
      <c r="I139" s="28">
        <v>5.21E-2</v>
      </c>
      <c r="J139" s="28">
        <v>1.6000000000000001E-3</v>
      </c>
      <c r="K139" s="28">
        <v>3.0599999999999999E-2</v>
      </c>
      <c r="L139" s="28">
        <v>0.85029999999999994</v>
      </c>
      <c r="M139" s="28">
        <v>5.0599999999999999E-2</v>
      </c>
      <c r="N139" s="28">
        <v>0.41510000000000002</v>
      </c>
      <c r="O139" s="28">
        <v>1.0999999999999999E-2</v>
      </c>
      <c r="P139" s="28">
        <v>0.1396</v>
      </c>
      <c r="Q139" s="28">
        <v>92.71</v>
      </c>
      <c r="R139" s="29">
        <v>57252.65</v>
      </c>
      <c r="S139" s="28">
        <v>0.29310000000000003</v>
      </c>
      <c r="T139" s="28">
        <v>0.1721</v>
      </c>
      <c r="U139" s="28">
        <v>0.53480000000000005</v>
      </c>
      <c r="V139" s="28">
        <v>17.489999999999998</v>
      </c>
      <c r="W139" s="28">
        <v>14.55</v>
      </c>
      <c r="X139" s="29">
        <v>77049.66</v>
      </c>
      <c r="Y139" s="28">
        <v>135.30000000000001</v>
      </c>
      <c r="Z139" s="29">
        <v>160000.76999999999</v>
      </c>
      <c r="AA139" s="28">
        <v>0.71440000000000003</v>
      </c>
      <c r="AB139" s="28">
        <v>0.25219999999999998</v>
      </c>
      <c r="AC139" s="28">
        <v>3.2099999999999997E-2</v>
      </c>
      <c r="AD139" s="28">
        <v>1.2999999999999999E-3</v>
      </c>
      <c r="AE139" s="28">
        <v>0.28660000000000002</v>
      </c>
      <c r="AF139" s="28">
        <v>160</v>
      </c>
      <c r="AG139" s="29">
        <v>5722.12</v>
      </c>
      <c r="AH139" s="28">
        <v>648.85</v>
      </c>
      <c r="AI139" s="29">
        <v>173253.05</v>
      </c>
      <c r="AJ139" s="28" t="s">
        <v>16</v>
      </c>
      <c r="AK139" s="29">
        <v>30867</v>
      </c>
      <c r="AL139" s="29">
        <v>45216.03</v>
      </c>
      <c r="AM139" s="28">
        <v>59.89</v>
      </c>
      <c r="AN139" s="28">
        <v>32.94</v>
      </c>
      <c r="AO139" s="28">
        <v>38.67</v>
      </c>
      <c r="AP139" s="28">
        <v>4.3499999999999996</v>
      </c>
      <c r="AQ139" s="29">
        <v>1237.74</v>
      </c>
      <c r="AR139" s="28">
        <v>1.0443</v>
      </c>
      <c r="AS139" s="29">
        <v>1290.53</v>
      </c>
      <c r="AT139" s="29">
        <v>1837.23</v>
      </c>
      <c r="AU139" s="29">
        <v>5960.37</v>
      </c>
      <c r="AV139" s="29">
        <v>1110.0999999999999</v>
      </c>
      <c r="AW139" s="28">
        <v>280.8</v>
      </c>
      <c r="AX139" s="29">
        <v>10479.030000000001</v>
      </c>
      <c r="AY139" s="29">
        <v>4062.1</v>
      </c>
      <c r="AZ139" s="28">
        <v>0.38390000000000002</v>
      </c>
      <c r="BA139" s="29">
        <v>5681.07</v>
      </c>
      <c r="BB139" s="28">
        <v>0.53700000000000003</v>
      </c>
      <c r="BC139" s="28">
        <v>836.97</v>
      </c>
      <c r="BD139" s="28">
        <v>7.9100000000000004E-2</v>
      </c>
      <c r="BE139" s="29">
        <v>10580.13</v>
      </c>
      <c r="BF139" s="29">
        <v>2660.3</v>
      </c>
      <c r="BG139" s="28">
        <v>0.63070000000000004</v>
      </c>
      <c r="BH139" s="28">
        <v>0.59540000000000004</v>
      </c>
      <c r="BI139" s="28">
        <v>0.21079999999999999</v>
      </c>
      <c r="BJ139" s="28">
        <v>0.13830000000000001</v>
      </c>
      <c r="BK139" s="28">
        <v>3.2099999999999997E-2</v>
      </c>
      <c r="BL139" s="28">
        <v>2.3400000000000001E-2</v>
      </c>
    </row>
    <row r="140" spans="1:64" x14ac:dyDescent="0.25">
      <c r="A140" s="28" t="s">
        <v>404</v>
      </c>
      <c r="B140" s="28">
        <v>43869</v>
      </c>
      <c r="C140" s="28">
        <v>44.29</v>
      </c>
      <c r="D140" s="28">
        <v>66.37</v>
      </c>
      <c r="E140" s="29">
        <v>2939.24</v>
      </c>
      <c r="F140" s="29">
        <v>2825.71</v>
      </c>
      <c r="G140" s="28">
        <v>6.3E-3</v>
      </c>
      <c r="H140" s="28">
        <v>5.0000000000000001E-4</v>
      </c>
      <c r="I140" s="28">
        <v>6.9199999999999998E-2</v>
      </c>
      <c r="J140" s="28">
        <v>1.6999999999999999E-3</v>
      </c>
      <c r="K140" s="28">
        <v>6.4399999999999999E-2</v>
      </c>
      <c r="L140" s="28">
        <v>0.78769999999999996</v>
      </c>
      <c r="M140" s="28">
        <v>7.0099999999999996E-2</v>
      </c>
      <c r="N140" s="28">
        <v>0.54630000000000001</v>
      </c>
      <c r="O140" s="28">
        <v>1.4E-2</v>
      </c>
      <c r="P140" s="28">
        <v>0.14319999999999999</v>
      </c>
      <c r="Q140" s="28">
        <v>123.31</v>
      </c>
      <c r="R140" s="29">
        <v>53528.19</v>
      </c>
      <c r="S140" s="28">
        <v>0.22239999999999999</v>
      </c>
      <c r="T140" s="28">
        <v>0.1898</v>
      </c>
      <c r="U140" s="28">
        <v>0.58779999999999999</v>
      </c>
      <c r="V140" s="28">
        <v>18.489999999999998</v>
      </c>
      <c r="W140" s="28">
        <v>18.829999999999998</v>
      </c>
      <c r="X140" s="29">
        <v>73805.27</v>
      </c>
      <c r="Y140" s="28">
        <v>152.1</v>
      </c>
      <c r="Z140" s="29">
        <v>99190.98</v>
      </c>
      <c r="AA140" s="28">
        <v>0.75119999999999998</v>
      </c>
      <c r="AB140" s="28">
        <v>0.2112</v>
      </c>
      <c r="AC140" s="28">
        <v>3.6299999999999999E-2</v>
      </c>
      <c r="AD140" s="28">
        <v>1.2999999999999999E-3</v>
      </c>
      <c r="AE140" s="28">
        <v>0.2505</v>
      </c>
      <c r="AF140" s="28">
        <v>99.19</v>
      </c>
      <c r="AG140" s="29">
        <v>2947.15</v>
      </c>
      <c r="AH140" s="28">
        <v>393.25</v>
      </c>
      <c r="AI140" s="29">
        <v>98349.06</v>
      </c>
      <c r="AJ140" s="28" t="s">
        <v>16</v>
      </c>
      <c r="AK140" s="29">
        <v>26623</v>
      </c>
      <c r="AL140" s="29">
        <v>38758.33</v>
      </c>
      <c r="AM140" s="28">
        <v>47.28</v>
      </c>
      <c r="AN140" s="28">
        <v>28.36</v>
      </c>
      <c r="AO140" s="28">
        <v>32.659999999999997</v>
      </c>
      <c r="AP140" s="28">
        <v>4.62</v>
      </c>
      <c r="AQ140" s="28">
        <v>817.53</v>
      </c>
      <c r="AR140" s="28">
        <v>1.0083</v>
      </c>
      <c r="AS140" s="29">
        <v>1097.22</v>
      </c>
      <c r="AT140" s="29">
        <v>1764.89</v>
      </c>
      <c r="AU140" s="29">
        <v>5519.16</v>
      </c>
      <c r="AV140" s="28">
        <v>919.99</v>
      </c>
      <c r="AW140" s="28">
        <v>345.77</v>
      </c>
      <c r="AX140" s="29">
        <v>9647.0300000000007</v>
      </c>
      <c r="AY140" s="29">
        <v>5016.6499999999996</v>
      </c>
      <c r="AZ140" s="28">
        <v>0.53259999999999996</v>
      </c>
      <c r="BA140" s="29">
        <v>3290.57</v>
      </c>
      <c r="BB140" s="28">
        <v>0.3493</v>
      </c>
      <c r="BC140" s="29">
        <v>1112.1500000000001</v>
      </c>
      <c r="BD140" s="28">
        <v>0.1181</v>
      </c>
      <c r="BE140" s="29">
        <v>9419.3700000000008</v>
      </c>
      <c r="BF140" s="29">
        <v>4165.75</v>
      </c>
      <c r="BG140" s="28">
        <v>1.5999000000000001</v>
      </c>
      <c r="BH140" s="28">
        <v>0.57050000000000001</v>
      </c>
      <c r="BI140" s="28">
        <v>0.2233</v>
      </c>
      <c r="BJ140" s="28">
        <v>0.1537</v>
      </c>
      <c r="BK140" s="28">
        <v>2.9000000000000001E-2</v>
      </c>
      <c r="BL140" s="28">
        <v>2.35E-2</v>
      </c>
    </row>
    <row r="141" spans="1:64" x14ac:dyDescent="0.25">
      <c r="A141" s="28" t="s">
        <v>405</v>
      </c>
      <c r="B141" s="28">
        <v>43877</v>
      </c>
      <c r="C141" s="28">
        <v>32.619999999999997</v>
      </c>
      <c r="D141" s="28">
        <v>136.07</v>
      </c>
      <c r="E141" s="29">
        <v>4438.43</v>
      </c>
      <c r="F141" s="29">
        <v>4281.1000000000004</v>
      </c>
      <c r="G141" s="28">
        <v>1.7299999999999999E-2</v>
      </c>
      <c r="H141" s="28">
        <v>4.0000000000000002E-4</v>
      </c>
      <c r="I141" s="28">
        <v>5.5399999999999998E-2</v>
      </c>
      <c r="J141" s="28">
        <v>1.6000000000000001E-3</v>
      </c>
      <c r="K141" s="28">
        <v>3.4599999999999999E-2</v>
      </c>
      <c r="L141" s="28">
        <v>0.84319999999999995</v>
      </c>
      <c r="M141" s="28">
        <v>4.7600000000000003E-2</v>
      </c>
      <c r="N141" s="28">
        <v>0.33550000000000002</v>
      </c>
      <c r="O141" s="28">
        <v>1.24E-2</v>
      </c>
      <c r="P141" s="28">
        <v>0.12609999999999999</v>
      </c>
      <c r="Q141" s="28">
        <v>186.32</v>
      </c>
      <c r="R141" s="29">
        <v>58441.72</v>
      </c>
      <c r="S141" s="28">
        <v>0.20749999999999999</v>
      </c>
      <c r="T141" s="28">
        <v>0.21210000000000001</v>
      </c>
      <c r="U141" s="28">
        <v>0.58040000000000003</v>
      </c>
      <c r="V141" s="28">
        <v>18.940000000000001</v>
      </c>
      <c r="W141" s="28">
        <v>24.82</v>
      </c>
      <c r="X141" s="29">
        <v>79627.97</v>
      </c>
      <c r="Y141" s="28">
        <v>175.81</v>
      </c>
      <c r="Z141" s="29">
        <v>157363.5</v>
      </c>
      <c r="AA141" s="28">
        <v>0.73650000000000004</v>
      </c>
      <c r="AB141" s="28">
        <v>0.2369</v>
      </c>
      <c r="AC141" s="28">
        <v>2.5600000000000001E-2</v>
      </c>
      <c r="AD141" s="28">
        <v>1E-3</v>
      </c>
      <c r="AE141" s="28">
        <v>0.26419999999999999</v>
      </c>
      <c r="AF141" s="28">
        <v>157.36000000000001</v>
      </c>
      <c r="AG141" s="29">
        <v>5541.68</v>
      </c>
      <c r="AH141" s="28">
        <v>647.03</v>
      </c>
      <c r="AI141" s="29">
        <v>176588.78</v>
      </c>
      <c r="AJ141" s="28" t="s">
        <v>16</v>
      </c>
      <c r="AK141" s="29">
        <v>33856</v>
      </c>
      <c r="AL141" s="29">
        <v>50498.95</v>
      </c>
      <c r="AM141" s="28">
        <v>58.2</v>
      </c>
      <c r="AN141" s="28">
        <v>33.74</v>
      </c>
      <c r="AO141" s="28">
        <v>37.71</v>
      </c>
      <c r="AP141" s="28">
        <v>4.93</v>
      </c>
      <c r="AQ141" s="29">
        <v>1878.65</v>
      </c>
      <c r="AR141" s="28">
        <v>0.89439999999999997</v>
      </c>
      <c r="AS141" s="29">
        <v>1039.6500000000001</v>
      </c>
      <c r="AT141" s="29">
        <v>1796.25</v>
      </c>
      <c r="AU141" s="29">
        <v>5685.37</v>
      </c>
      <c r="AV141" s="28">
        <v>987.06</v>
      </c>
      <c r="AW141" s="28">
        <v>221.83</v>
      </c>
      <c r="AX141" s="29">
        <v>9730.16</v>
      </c>
      <c r="AY141" s="29">
        <v>3511.78</v>
      </c>
      <c r="AZ141" s="28">
        <v>0.37380000000000002</v>
      </c>
      <c r="BA141" s="29">
        <v>5206.24</v>
      </c>
      <c r="BB141" s="28">
        <v>0.55420000000000003</v>
      </c>
      <c r="BC141" s="28">
        <v>676.01</v>
      </c>
      <c r="BD141" s="28">
        <v>7.1999999999999995E-2</v>
      </c>
      <c r="BE141" s="29">
        <v>9394.02</v>
      </c>
      <c r="BF141" s="29">
        <v>2126.92</v>
      </c>
      <c r="BG141" s="28">
        <v>0.44950000000000001</v>
      </c>
      <c r="BH141" s="28">
        <v>0.60089999999999999</v>
      </c>
      <c r="BI141" s="28">
        <v>0.2276</v>
      </c>
      <c r="BJ141" s="28">
        <v>0.12239999999999999</v>
      </c>
      <c r="BK141" s="28">
        <v>3.1E-2</v>
      </c>
      <c r="BL141" s="28">
        <v>1.8100000000000002E-2</v>
      </c>
    </row>
    <row r="142" spans="1:64" x14ac:dyDescent="0.25">
      <c r="A142" s="28" t="s">
        <v>406</v>
      </c>
      <c r="B142" s="28">
        <v>43885</v>
      </c>
      <c r="C142" s="28">
        <v>75.099999999999994</v>
      </c>
      <c r="D142" s="28">
        <v>19.98</v>
      </c>
      <c r="E142" s="29">
        <v>1500.06</v>
      </c>
      <c r="F142" s="29">
        <v>1496.19</v>
      </c>
      <c r="G142" s="28">
        <v>6.1999999999999998E-3</v>
      </c>
      <c r="H142" s="28">
        <v>4.0000000000000002E-4</v>
      </c>
      <c r="I142" s="28">
        <v>9.1000000000000004E-3</v>
      </c>
      <c r="J142" s="28">
        <v>2.2000000000000001E-3</v>
      </c>
      <c r="K142" s="28">
        <v>2.4199999999999999E-2</v>
      </c>
      <c r="L142" s="28">
        <v>0.93169999999999997</v>
      </c>
      <c r="M142" s="28">
        <v>2.6100000000000002E-2</v>
      </c>
      <c r="N142" s="28">
        <v>0.40239999999999998</v>
      </c>
      <c r="O142" s="28">
        <v>2.5000000000000001E-3</v>
      </c>
      <c r="P142" s="28">
        <v>0.1434</v>
      </c>
      <c r="Q142" s="28">
        <v>69.2</v>
      </c>
      <c r="R142" s="29">
        <v>51395.89</v>
      </c>
      <c r="S142" s="28">
        <v>0.24970000000000001</v>
      </c>
      <c r="T142" s="28">
        <v>0.19470000000000001</v>
      </c>
      <c r="U142" s="28">
        <v>0.55640000000000001</v>
      </c>
      <c r="V142" s="28">
        <v>18.04</v>
      </c>
      <c r="W142" s="28">
        <v>10.97</v>
      </c>
      <c r="X142" s="29">
        <v>67670.789999999994</v>
      </c>
      <c r="Y142" s="28">
        <v>132.30000000000001</v>
      </c>
      <c r="Z142" s="29">
        <v>139674.35999999999</v>
      </c>
      <c r="AA142" s="28">
        <v>0.77139999999999997</v>
      </c>
      <c r="AB142" s="28">
        <v>0.18859999999999999</v>
      </c>
      <c r="AC142" s="28">
        <v>3.9E-2</v>
      </c>
      <c r="AD142" s="28">
        <v>1.1000000000000001E-3</v>
      </c>
      <c r="AE142" s="28">
        <v>0.2316</v>
      </c>
      <c r="AF142" s="28">
        <v>139.66999999999999</v>
      </c>
      <c r="AG142" s="29">
        <v>3789.45</v>
      </c>
      <c r="AH142" s="28">
        <v>452.23</v>
      </c>
      <c r="AI142" s="29">
        <v>140402.01</v>
      </c>
      <c r="AJ142" s="28" t="s">
        <v>16</v>
      </c>
      <c r="AK142" s="29">
        <v>29905</v>
      </c>
      <c r="AL142" s="29">
        <v>44442.93</v>
      </c>
      <c r="AM142" s="28">
        <v>44.2</v>
      </c>
      <c r="AN142" s="28">
        <v>26.29</v>
      </c>
      <c r="AO142" s="28">
        <v>29.3</v>
      </c>
      <c r="AP142" s="28">
        <v>3.95</v>
      </c>
      <c r="AQ142" s="29">
        <v>1182.56</v>
      </c>
      <c r="AR142" s="28">
        <v>1.0853999999999999</v>
      </c>
      <c r="AS142" s="29">
        <v>1145.8</v>
      </c>
      <c r="AT142" s="29">
        <v>1733.2</v>
      </c>
      <c r="AU142" s="29">
        <v>5109.75</v>
      </c>
      <c r="AV142" s="28">
        <v>852.07</v>
      </c>
      <c r="AW142" s="28">
        <v>229.52</v>
      </c>
      <c r="AX142" s="29">
        <v>9070.34</v>
      </c>
      <c r="AY142" s="29">
        <v>4123.2299999999996</v>
      </c>
      <c r="AZ142" s="28">
        <v>0.44400000000000001</v>
      </c>
      <c r="BA142" s="29">
        <v>4364.12</v>
      </c>
      <c r="BB142" s="28">
        <v>0.47</v>
      </c>
      <c r="BC142" s="28">
        <v>798.4</v>
      </c>
      <c r="BD142" s="28">
        <v>8.5999999999999993E-2</v>
      </c>
      <c r="BE142" s="29">
        <v>9285.74</v>
      </c>
      <c r="BF142" s="29">
        <v>3200.26</v>
      </c>
      <c r="BG142" s="28">
        <v>0.89580000000000004</v>
      </c>
      <c r="BH142" s="28">
        <v>0.55800000000000005</v>
      </c>
      <c r="BI142" s="28">
        <v>0.20549999999999999</v>
      </c>
      <c r="BJ142" s="28">
        <v>0.18079999999999999</v>
      </c>
      <c r="BK142" s="28">
        <v>3.4599999999999999E-2</v>
      </c>
      <c r="BL142" s="28">
        <v>2.1100000000000001E-2</v>
      </c>
    </row>
    <row r="143" spans="1:64" x14ac:dyDescent="0.25">
      <c r="A143" s="28" t="s">
        <v>407</v>
      </c>
      <c r="B143" s="28">
        <v>43893</v>
      </c>
      <c r="C143" s="28">
        <v>63.29</v>
      </c>
      <c r="D143" s="28">
        <v>40.950000000000003</v>
      </c>
      <c r="E143" s="29">
        <v>2591.38</v>
      </c>
      <c r="F143" s="29">
        <v>2586.48</v>
      </c>
      <c r="G143" s="28">
        <v>6.1999999999999998E-3</v>
      </c>
      <c r="H143" s="28">
        <v>2.9999999999999997E-4</v>
      </c>
      <c r="I143" s="28">
        <v>1.49E-2</v>
      </c>
      <c r="J143" s="28">
        <v>1.2999999999999999E-3</v>
      </c>
      <c r="K143" s="28">
        <v>1.84E-2</v>
      </c>
      <c r="L143" s="28">
        <v>0.93240000000000001</v>
      </c>
      <c r="M143" s="28">
        <v>2.64E-2</v>
      </c>
      <c r="N143" s="28">
        <v>0.35730000000000001</v>
      </c>
      <c r="O143" s="28">
        <v>5.3E-3</v>
      </c>
      <c r="P143" s="28">
        <v>0.13400000000000001</v>
      </c>
      <c r="Q143" s="28">
        <v>113.23</v>
      </c>
      <c r="R143" s="29">
        <v>53986.25</v>
      </c>
      <c r="S143" s="28">
        <v>0.2429</v>
      </c>
      <c r="T143" s="28">
        <v>0.20150000000000001</v>
      </c>
      <c r="U143" s="28">
        <v>0.55559999999999998</v>
      </c>
      <c r="V143" s="28">
        <v>19.07</v>
      </c>
      <c r="W143" s="28">
        <v>16.59</v>
      </c>
      <c r="X143" s="29">
        <v>71404.05</v>
      </c>
      <c r="Y143" s="28">
        <v>151.9</v>
      </c>
      <c r="Z143" s="29">
        <v>134647.39000000001</v>
      </c>
      <c r="AA143" s="28">
        <v>0.77400000000000002</v>
      </c>
      <c r="AB143" s="28">
        <v>0.17749999999999999</v>
      </c>
      <c r="AC143" s="28">
        <v>4.7399999999999998E-2</v>
      </c>
      <c r="AD143" s="28">
        <v>1E-3</v>
      </c>
      <c r="AE143" s="28">
        <v>0.2286</v>
      </c>
      <c r="AF143" s="28">
        <v>134.65</v>
      </c>
      <c r="AG143" s="29">
        <v>4065.81</v>
      </c>
      <c r="AH143" s="28">
        <v>481.77</v>
      </c>
      <c r="AI143" s="29">
        <v>139750.22</v>
      </c>
      <c r="AJ143" s="28" t="s">
        <v>16</v>
      </c>
      <c r="AK143" s="29">
        <v>31439</v>
      </c>
      <c r="AL143" s="29">
        <v>45343.839999999997</v>
      </c>
      <c r="AM143" s="28">
        <v>51.5</v>
      </c>
      <c r="AN143" s="28">
        <v>28.05</v>
      </c>
      <c r="AO143" s="28">
        <v>33.32</v>
      </c>
      <c r="AP143" s="28">
        <v>3.99</v>
      </c>
      <c r="AQ143" s="28">
        <v>900.11</v>
      </c>
      <c r="AR143" s="28">
        <v>0.95399999999999996</v>
      </c>
      <c r="AS143" s="29">
        <v>1078</v>
      </c>
      <c r="AT143" s="29">
        <v>1654.57</v>
      </c>
      <c r="AU143" s="29">
        <v>5094.0200000000004</v>
      </c>
      <c r="AV143" s="28">
        <v>933.78</v>
      </c>
      <c r="AW143" s="28">
        <v>210.31</v>
      </c>
      <c r="AX143" s="29">
        <v>8970.68</v>
      </c>
      <c r="AY143" s="29">
        <v>3970.85</v>
      </c>
      <c r="AZ143" s="28">
        <v>0.4501</v>
      </c>
      <c r="BA143" s="29">
        <v>4151.6400000000003</v>
      </c>
      <c r="BB143" s="28">
        <v>0.47060000000000002</v>
      </c>
      <c r="BC143" s="28">
        <v>699.19</v>
      </c>
      <c r="BD143" s="28">
        <v>7.9299999999999995E-2</v>
      </c>
      <c r="BE143" s="29">
        <v>8821.68</v>
      </c>
      <c r="BF143" s="29">
        <v>3364.3</v>
      </c>
      <c r="BG143" s="28">
        <v>0.93689999999999996</v>
      </c>
      <c r="BH143" s="28">
        <v>0.58399999999999996</v>
      </c>
      <c r="BI143" s="28">
        <v>0.2198</v>
      </c>
      <c r="BJ143" s="28">
        <v>0.14349999999999999</v>
      </c>
      <c r="BK143" s="28">
        <v>3.3399999999999999E-2</v>
      </c>
      <c r="BL143" s="28">
        <v>1.9400000000000001E-2</v>
      </c>
    </row>
    <row r="144" spans="1:64" x14ac:dyDescent="0.25">
      <c r="A144" s="28" t="s">
        <v>408</v>
      </c>
      <c r="B144" s="28">
        <v>47027</v>
      </c>
      <c r="C144" s="28">
        <v>34</v>
      </c>
      <c r="D144" s="28">
        <v>255</v>
      </c>
      <c r="E144" s="29">
        <v>8669.86</v>
      </c>
      <c r="F144" s="29">
        <v>8374.24</v>
      </c>
      <c r="G144" s="28">
        <v>6.6699999999999995E-2</v>
      </c>
      <c r="H144" s="28">
        <v>4.0000000000000002E-4</v>
      </c>
      <c r="I144" s="28">
        <v>6.9900000000000004E-2</v>
      </c>
      <c r="J144" s="28">
        <v>1.1999999999999999E-3</v>
      </c>
      <c r="K144" s="28">
        <v>3.1300000000000001E-2</v>
      </c>
      <c r="L144" s="28">
        <v>0.78739999999999999</v>
      </c>
      <c r="M144" s="28">
        <v>4.3099999999999999E-2</v>
      </c>
      <c r="N144" s="28">
        <v>0.159</v>
      </c>
      <c r="O144" s="28">
        <v>3.6799999999999999E-2</v>
      </c>
      <c r="P144" s="28">
        <v>0.1027</v>
      </c>
      <c r="Q144" s="28">
        <v>374.41</v>
      </c>
      <c r="R144" s="29">
        <v>66621.47</v>
      </c>
      <c r="S144" s="28">
        <v>0.24399999999999999</v>
      </c>
      <c r="T144" s="28">
        <v>0.19980000000000001</v>
      </c>
      <c r="U144" s="28">
        <v>0.55620000000000003</v>
      </c>
      <c r="V144" s="28">
        <v>19.02</v>
      </c>
      <c r="W144" s="28">
        <v>41.18</v>
      </c>
      <c r="X144" s="29">
        <v>88123.05</v>
      </c>
      <c r="Y144" s="28">
        <v>208.77</v>
      </c>
      <c r="Z144" s="29">
        <v>191331.15</v>
      </c>
      <c r="AA144" s="28">
        <v>0.75919999999999999</v>
      </c>
      <c r="AB144" s="28">
        <v>0.22070000000000001</v>
      </c>
      <c r="AC144" s="28">
        <v>1.89E-2</v>
      </c>
      <c r="AD144" s="28">
        <v>1.1999999999999999E-3</v>
      </c>
      <c r="AE144" s="28">
        <v>0.2409</v>
      </c>
      <c r="AF144" s="28">
        <v>191.33</v>
      </c>
      <c r="AG144" s="29">
        <v>7507.39</v>
      </c>
      <c r="AH144" s="28">
        <v>841.21</v>
      </c>
      <c r="AI144" s="29">
        <v>228436.22</v>
      </c>
      <c r="AJ144" s="28" t="s">
        <v>16</v>
      </c>
      <c r="AK144" s="29">
        <v>46541</v>
      </c>
      <c r="AL144" s="29">
        <v>76096.3</v>
      </c>
      <c r="AM144" s="28">
        <v>67.790000000000006</v>
      </c>
      <c r="AN144" s="28">
        <v>36.94</v>
      </c>
      <c r="AO144" s="28">
        <v>40.75</v>
      </c>
      <c r="AP144" s="28">
        <v>4.8499999999999996</v>
      </c>
      <c r="AQ144" s="29">
        <v>1001.15</v>
      </c>
      <c r="AR144" s="28">
        <v>0.6946</v>
      </c>
      <c r="AS144" s="29">
        <v>1106.43</v>
      </c>
      <c r="AT144" s="29">
        <v>1969.49</v>
      </c>
      <c r="AU144" s="29">
        <v>6404.35</v>
      </c>
      <c r="AV144" s="29">
        <v>1172.3900000000001</v>
      </c>
      <c r="AW144" s="28">
        <v>371.67</v>
      </c>
      <c r="AX144" s="29">
        <v>11024.34</v>
      </c>
      <c r="AY144" s="29">
        <v>3003.24</v>
      </c>
      <c r="AZ144" s="28">
        <v>0.28499999999999998</v>
      </c>
      <c r="BA144" s="29">
        <v>7065.5</v>
      </c>
      <c r="BB144" s="28">
        <v>0.67059999999999997</v>
      </c>
      <c r="BC144" s="28">
        <v>467.22</v>
      </c>
      <c r="BD144" s="28">
        <v>4.4299999999999999E-2</v>
      </c>
      <c r="BE144" s="29">
        <v>10535.96</v>
      </c>
      <c r="BF144" s="29">
        <v>1429.3</v>
      </c>
      <c r="BG144" s="28">
        <v>0.19550000000000001</v>
      </c>
      <c r="BH144" s="28">
        <v>0.63429999999999997</v>
      </c>
      <c r="BI144" s="28">
        <v>0.22539999999999999</v>
      </c>
      <c r="BJ144" s="28">
        <v>9.2600000000000002E-2</v>
      </c>
      <c r="BK144" s="28">
        <v>2.5600000000000001E-2</v>
      </c>
      <c r="BL144" s="28">
        <v>2.2200000000000001E-2</v>
      </c>
    </row>
    <row r="145" spans="1:64" x14ac:dyDescent="0.25">
      <c r="A145" s="28" t="s">
        <v>409</v>
      </c>
      <c r="B145" s="28">
        <v>43901</v>
      </c>
      <c r="C145" s="28">
        <v>13.81</v>
      </c>
      <c r="D145" s="28">
        <v>419.37</v>
      </c>
      <c r="E145" s="29">
        <v>5791.35</v>
      </c>
      <c r="F145" s="29">
        <v>4890.62</v>
      </c>
      <c r="G145" s="28">
        <v>4.3E-3</v>
      </c>
      <c r="H145" s="28">
        <v>5.0000000000000001E-4</v>
      </c>
      <c r="I145" s="28">
        <v>0.4012</v>
      </c>
      <c r="J145" s="28">
        <v>1.4E-3</v>
      </c>
      <c r="K145" s="28">
        <v>7.4700000000000003E-2</v>
      </c>
      <c r="L145" s="28">
        <v>0.4259</v>
      </c>
      <c r="M145" s="28">
        <v>9.1999999999999998E-2</v>
      </c>
      <c r="N145" s="28">
        <v>0.75780000000000003</v>
      </c>
      <c r="O145" s="28">
        <v>2.7699999999999999E-2</v>
      </c>
      <c r="P145" s="28">
        <v>0.15509999999999999</v>
      </c>
      <c r="Q145" s="28">
        <v>217.6</v>
      </c>
      <c r="R145" s="29">
        <v>56161.48</v>
      </c>
      <c r="S145" s="28">
        <v>0.21940000000000001</v>
      </c>
      <c r="T145" s="28">
        <v>0.19370000000000001</v>
      </c>
      <c r="U145" s="28">
        <v>0.58689999999999998</v>
      </c>
      <c r="V145" s="28">
        <v>18.399999999999999</v>
      </c>
      <c r="W145" s="28">
        <v>35.119999999999997</v>
      </c>
      <c r="X145" s="29">
        <v>79604.61</v>
      </c>
      <c r="Y145" s="28">
        <v>163.34</v>
      </c>
      <c r="Z145" s="29">
        <v>82491.520000000004</v>
      </c>
      <c r="AA145" s="28">
        <v>0.69850000000000001</v>
      </c>
      <c r="AB145" s="28">
        <v>0.26500000000000001</v>
      </c>
      <c r="AC145" s="28">
        <v>3.4299999999999997E-2</v>
      </c>
      <c r="AD145" s="28">
        <v>2.3E-3</v>
      </c>
      <c r="AE145" s="28">
        <v>0.30409999999999998</v>
      </c>
      <c r="AF145" s="28">
        <v>82.49</v>
      </c>
      <c r="AG145" s="29">
        <v>3097.59</v>
      </c>
      <c r="AH145" s="28">
        <v>411.62</v>
      </c>
      <c r="AI145" s="29">
        <v>89177.4</v>
      </c>
      <c r="AJ145" s="28" t="s">
        <v>16</v>
      </c>
      <c r="AK145" s="29">
        <v>23296</v>
      </c>
      <c r="AL145" s="29">
        <v>33576.879999999997</v>
      </c>
      <c r="AM145" s="28">
        <v>59.85</v>
      </c>
      <c r="AN145" s="28">
        <v>33.799999999999997</v>
      </c>
      <c r="AO145" s="28">
        <v>42.24</v>
      </c>
      <c r="AP145" s="28">
        <v>4.4800000000000004</v>
      </c>
      <c r="AQ145" s="28">
        <v>0</v>
      </c>
      <c r="AR145" s="28">
        <v>1.1656</v>
      </c>
      <c r="AS145" s="29">
        <v>1400.42</v>
      </c>
      <c r="AT145" s="29">
        <v>2144.0700000000002</v>
      </c>
      <c r="AU145" s="29">
        <v>6383.31</v>
      </c>
      <c r="AV145" s="29">
        <v>1134.83</v>
      </c>
      <c r="AW145" s="28">
        <v>602.53</v>
      </c>
      <c r="AX145" s="29">
        <v>11665.16</v>
      </c>
      <c r="AY145" s="29">
        <v>6466.05</v>
      </c>
      <c r="AZ145" s="28">
        <v>0.55189999999999995</v>
      </c>
      <c r="BA145" s="29">
        <v>3472.36</v>
      </c>
      <c r="BB145" s="28">
        <v>0.2964</v>
      </c>
      <c r="BC145" s="29">
        <v>1776.53</v>
      </c>
      <c r="BD145" s="28">
        <v>0.15160000000000001</v>
      </c>
      <c r="BE145" s="29">
        <v>11714.94</v>
      </c>
      <c r="BF145" s="29">
        <v>4760.07</v>
      </c>
      <c r="BG145" s="28">
        <v>2.4607999999999999</v>
      </c>
      <c r="BH145" s="28">
        <v>0.54300000000000004</v>
      </c>
      <c r="BI145" s="28">
        <v>0.1971</v>
      </c>
      <c r="BJ145" s="28">
        <v>0.2213</v>
      </c>
      <c r="BK145" s="28">
        <v>2.58E-2</v>
      </c>
      <c r="BL145" s="28">
        <v>1.2699999999999999E-2</v>
      </c>
    </row>
    <row r="146" spans="1:64" x14ac:dyDescent="0.25">
      <c r="A146" s="28" t="s">
        <v>410</v>
      </c>
      <c r="B146" s="28">
        <v>46409</v>
      </c>
      <c r="C146" s="28">
        <v>109.43</v>
      </c>
      <c r="D146" s="28">
        <v>12.06</v>
      </c>
      <c r="E146" s="29">
        <v>1319.2</v>
      </c>
      <c r="F146" s="29">
        <v>1322.1</v>
      </c>
      <c r="G146" s="28">
        <v>2E-3</v>
      </c>
      <c r="H146" s="28">
        <v>2.0000000000000001E-4</v>
      </c>
      <c r="I146" s="28">
        <v>6.4000000000000003E-3</v>
      </c>
      <c r="J146" s="28">
        <v>1E-3</v>
      </c>
      <c r="K146" s="28">
        <v>1.5900000000000001E-2</v>
      </c>
      <c r="L146" s="28">
        <v>0.95179999999999998</v>
      </c>
      <c r="M146" s="28">
        <v>2.2800000000000001E-2</v>
      </c>
      <c r="N146" s="28">
        <v>0.44259999999999999</v>
      </c>
      <c r="O146" s="28">
        <v>5.0000000000000001E-4</v>
      </c>
      <c r="P146" s="28">
        <v>0.14219999999999999</v>
      </c>
      <c r="Q146" s="28">
        <v>60.39</v>
      </c>
      <c r="R146" s="29">
        <v>49169.19</v>
      </c>
      <c r="S146" s="28">
        <v>0.21840000000000001</v>
      </c>
      <c r="T146" s="28">
        <v>0.17710000000000001</v>
      </c>
      <c r="U146" s="28">
        <v>0.60450000000000004</v>
      </c>
      <c r="V146" s="28">
        <v>17.98</v>
      </c>
      <c r="W146" s="28">
        <v>10.72</v>
      </c>
      <c r="X146" s="29">
        <v>59633.33</v>
      </c>
      <c r="Y146" s="28">
        <v>118.15</v>
      </c>
      <c r="Z146" s="29">
        <v>102614.36</v>
      </c>
      <c r="AA146" s="28">
        <v>0.86899999999999999</v>
      </c>
      <c r="AB146" s="28">
        <v>7.6799999999999993E-2</v>
      </c>
      <c r="AC146" s="28">
        <v>5.2499999999999998E-2</v>
      </c>
      <c r="AD146" s="28">
        <v>1.6999999999999999E-3</v>
      </c>
      <c r="AE146" s="28">
        <v>0.1326</v>
      </c>
      <c r="AF146" s="28">
        <v>102.61</v>
      </c>
      <c r="AG146" s="29">
        <v>2410.9299999999998</v>
      </c>
      <c r="AH146" s="28">
        <v>353.12</v>
      </c>
      <c r="AI146" s="29">
        <v>99962.28</v>
      </c>
      <c r="AJ146" s="28" t="s">
        <v>16</v>
      </c>
      <c r="AK146" s="29">
        <v>29465</v>
      </c>
      <c r="AL146" s="29">
        <v>40432.449999999997</v>
      </c>
      <c r="AM146" s="28">
        <v>34.270000000000003</v>
      </c>
      <c r="AN146" s="28">
        <v>22.7</v>
      </c>
      <c r="AO146" s="28">
        <v>24.44</v>
      </c>
      <c r="AP146" s="28">
        <v>4.1500000000000004</v>
      </c>
      <c r="AQ146" s="28">
        <v>905.06</v>
      </c>
      <c r="AR146" s="28">
        <v>1.1255999999999999</v>
      </c>
      <c r="AS146" s="28">
        <v>997.46</v>
      </c>
      <c r="AT146" s="29">
        <v>1914.9</v>
      </c>
      <c r="AU146" s="29">
        <v>4831.33</v>
      </c>
      <c r="AV146" s="28">
        <v>849.36</v>
      </c>
      <c r="AW146" s="28">
        <v>283.7</v>
      </c>
      <c r="AX146" s="29">
        <v>8876.76</v>
      </c>
      <c r="AY146" s="29">
        <v>5099.8</v>
      </c>
      <c r="AZ146" s="28">
        <v>0.56320000000000003</v>
      </c>
      <c r="BA146" s="29">
        <v>3145.65</v>
      </c>
      <c r="BB146" s="28">
        <v>0.34739999999999999</v>
      </c>
      <c r="BC146" s="28">
        <v>809.93</v>
      </c>
      <c r="BD146" s="28">
        <v>8.9399999999999993E-2</v>
      </c>
      <c r="BE146" s="29">
        <v>9055.3799999999992</v>
      </c>
      <c r="BF146" s="29">
        <v>4944.7700000000004</v>
      </c>
      <c r="BG146" s="28">
        <v>1.9753000000000001</v>
      </c>
      <c r="BH146" s="28">
        <v>0.54530000000000001</v>
      </c>
      <c r="BI146" s="28">
        <v>0.22800000000000001</v>
      </c>
      <c r="BJ146" s="28">
        <v>0.16830000000000001</v>
      </c>
      <c r="BK146" s="28">
        <v>4.0099999999999997E-2</v>
      </c>
      <c r="BL146" s="28">
        <v>1.83E-2</v>
      </c>
    </row>
    <row r="147" spans="1:64" x14ac:dyDescent="0.25">
      <c r="A147" s="28" t="s">
        <v>411</v>
      </c>
      <c r="B147" s="28">
        <v>69682</v>
      </c>
      <c r="C147" s="28">
        <v>106.38</v>
      </c>
      <c r="D147" s="28">
        <v>11.56</v>
      </c>
      <c r="E147" s="29">
        <v>1229.3399999999999</v>
      </c>
      <c r="F147" s="29">
        <v>1211.43</v>
      </c>
      <c r="G147" s="28">
        <v>1.6999999999999999E-3</v>
      </c>
      <c r="H147" s="28">
        <v>2.9999999999999997E-4</v>
      </c>
      <c r="I147" s="28">
        <v>5.4000000000000003E-3</v>
      </c>
      <c r="J147" s="28">
        <v>1.1999999999999999E-3</v>
      </c>
      <c r="K147" s="28">
        <v>1.12E-2</v>
      </c>
      <c r="L147" s="28">
        <v>0.96240000000000003</v>
      </c>
      <c r="M147" s="28">
        <v>1.78E-2</v>
      </c>
      <c r="N147" s="28">
        <v>0.4819</v>
      </c>
      <c r="O147" s="28">
        <v>5.0000000000000001E-4</v>
      </c>
      <c r="P147" s="28">
        <v>0.14230000000000001</v>
      </c>
      <c r="Q147" s="28">
        <v>57.12</v>
      </c>
      <c r="R147" s="29">
        <v>49096.33</v>
      </c>
      <c r="S147" s="28">
        <v>0.21909999999999999</v>
      </c>
      <c r="T147" s="28">
        <v>0.16919999999999999</v>
      </c>
      <c r="U147" s="28">
        <v>0.61160000000000003</v>
      </c>
      <c r="V147" s="28">
        <v>17.64</v>
      </c>
      <c r="W147" s="28">
        <v>9.27</v>
      </c>
      <c r="X147" s="29">
        <v>62047.43</v>
      </c>
      <c r="Y147" s="28">
        <v>127.31</v>
      </c>
      <c r="Z147" s="29">
        <v>99117.03</v>
      </c>
      <c r="AA147" s="28">
        <v>0.84619999999999995</v>
      </c>
      <c r="AB147" s="28">
        <v>8.7900000000000006E-2</v>
      </c>
      <c r="AC147" s="28">
        <v>6.3799999999999996E-2</v>
      </c>
      <c r="AD147" s="28">
        <v>2.0999999999999999E-3</v>
      </c>
      <c r="AE147" s="28">
        <v>0.15840000000000001</v>
      </c>
      <c r="AF147" s="28">
        <v>99.12</v>
      </c>
      <c r="AG147" s="29">
        <v>2347.11</v>
      </c>
      <c r="AH147" s="28">
        <v>335.75</v>
      </c>
      <c r="AI147" s="29">
        <v>92051.4</v>
      </c>
      <c r="AJ147" s="28" t="s">
        <v>16</v>
      </c>
      <c r="AK147" s="29">
        <v>28369</v>
      </c>
      <c r="AL147" s="29">
        <v>39024.75</v>
      </c>
      <c r="AM147" s="28">
        <v>32.76</v>
      </c>
      <c r="AN147" s="28">
        <v>23.01</v>
      </c>
      <c r="AO147" s="28">
        <v>24.44</v>
      </c>
      <c r="AP147" s="28">
        <v>3.91</v>
      </c>
      <c r="AQ147" s="28">
        <v>890.55</v>
      </c>
      <c r="AR147" s="28">
        <v>1.0239</v>
      </c>
      <c r="AS147" s="29">
        <v>1076.6500000000001</v>
      </c>
      <c r="AT147" s="29">
        <v>2108.89</v>
      </c>
      <c r="AU147" s="29">
        <v>5078.21</v>
      </c>
      <c r="AV147" s="28">
        <v>822.84</v>
      </c>
      <c r="AW147" s="28">
        <v>242.23</v>
      </c>
      <c r="AX147" s="29">
        <v>9328.83</v>
      </c>
      <c r="AY147" s="29">
        <v>5512.52</v>
      </c>
      <c r="AZ147" s="28">
        <v>0.58819999999999995</v>
      </c>
      <c r="BA147" s="29">
        <v>2854.16</v>
      </c>
      <c r="BB147" s="28">
        <v>0.30449999999999999</v>
      </c>
      <c r="BC147" s="29">
        <v>1005.69</v>
      </c>
      <c r="BD147" s="28">
        <v>0.10730000000000001</v>
      </c>
      <c r="BE147" s="29">
        <v>9372.3700000000008</v>
      </c>
      <c r="BF147" s="29">
        <v>5263.78</v>
      </c>
      <c r="BG147" s="28">
        <v>2.2683</v>
      </c>
      <c r="BH147" s="28">
        <v>0.53879999999999995</v>
      </c>
      <c r="BI147" s="28">
        <v>0.23050000000000001</v>
      </c>
      <c r="BJ147" s="28">
        <v>0.17649999999999999</v>
      </c>
      <c r="BK147" s="28">
        <v>3.6700000000000003E-2</v>
      </c>
      <c r="BL147" s="28">
        <v>1.7399999999999999E-2</v>
      </c>
    </row>
    <row r="148" spans="1:64" x14ac:dyDescent="0.25">
      <c r="A148" s="28" t="s">
        <v>412</v>
      </c>
      <c r="B148" s="28">
        <v>47688</v>
      </c>
      <c r="C148" s="28">
        <v>145.86000000000001</v>
      </c>
      <c r="D148" s="28">
        <v>12.39</v>
      </c>
      <c r="E148" s="29">
        <v>1807.89</v>
      </c>
      <c r="F148" s="29">
        <v>1792.71</v>
      </c>
      <c r="G148" s="28">
        <v>4.1000000000000003E-3</v>
      </c>
      <c r="H148" s="28">
        <v>1E-4</v>
      </c>
      <c r="I148" s="28">
        <v>5.1000000000000004E-3</v>
      </c>
      <c r="J148" s="28">
        <v>1.4E-3</v>
      </c>
      <c r="K148" s="28">
        <v>7.7999999999999996E-3</v>
      </c>
      <c r="L148" s="28">
        <v>0.9657</v>
      </c>
      <c r="M148" s="28">
        <v>1.5900000000000001E-2</v>
      </c>
      <c r="N148" s="28">
        <v>0.42820000000000003</v>
      </c>
      <c r="O148" s="28">
        <v>2.5399999999999999E-2</v>
      </c>
      <c r="P148" s="28">
        <v>0.1363</v>
      </c>
      <c r="Q148" s="28">
        <v>82.96</v>
      </c>
      <c r="R148" s="29">
        <v>51187.3</v>
      </c>
      <c r="S148" s="28">
        <v>0.20180000000000001</v>
      </c>
      <c r="T148" s="28">
        <v>0.17319999999999999</v>
      </c>
      <c r="U148" s="28">
        <v>0.625</v>
      </c>
      <c r="V148" s="28">
        <v>17.829999999999998</v>
      </c>
      <c r="W148" s="28">
        <v>12.01</v>
      </c>
      <c r="X148" s="29">
        <v>67961.600000000006</v>
      </c>
      <c r="Y148" s="28">
        <v>146.38999999999999</v>
      </c>
      <c r="Z148" s="29">
        <v>147289.48000000001</v>
      </c>
      <c r="AA148" s="28">
        <v>0.73240000000000005</v>
      </c>
      <c r="AB148" s="28">
        <v>0.15670000000000001</v>
      </c>
      <c r="AC148" s="28">
        <v>0.1099</v>
      </c>
      <c r="AD148" s="28">
        <v>8.9999999999999998E-4</v>
      </c>
      <c r="AE148" s="28">
        <v>0.26829999999999998</v>
      </c>
      <c r="AF148" s="28">
        <v>147.29</v>
      </c>
      <c r="AG148" s="29">
        <v>4023.87</v>
      </c>
      <c r="AH148" s="28">
        <v>425.5</v>
      </c>
      <c r="AI148" s="29">
        <v>142778.48000000001</v>
      </c>
      <c r="AJ148" s="28" t="s">
        <v>16</v>
      </c>
      <c r="AK148" s="29">
        <v>27516</v>
      </c>
      <c r="AL148" s="29">
        <v>40213.81</v>
      </c>
      <c r="AM148" s="28">
        <v>39.24</v>
      </c>
      <c r="AN148" s="28">
        <v>25.65</v>
      </c>
      <c r="AO148" s="28">
        <v>27.45</v>
      </c>
      <c r="AP148" s="28">
        <v>4.24</v>
      </c>
      <c r="AQ148" s="28">
        <v>855.35</v>
      </c>
      <c r="AR148" s="28">
        <v>1.1212</v>
      </c>
      <c r="AS148" s="29">
        <v>1167.23</v>
      </c>
      <c r="AT148" s="29">
        <v>1841.65</v>
      </c>
      <c r="AU148" s="29">
        <v>5170.3999999999996</v>
      </c>
      <c r="AV148" s="28">
        <v>784.94</v>
      </c>
      <c r="AW148" s="28">
        <v>261.27999999999997</v>
      </c>
      <c r="AX148" s="29">
        <v>9225.5</v>
      </c>
      <c r="AY148" s="29">
        <v>4257.54</v>
      </c>
      <c r="AZ148" s="28">
        <v>0.45710000000000001</v>
      </c>
      <c r="BA148" s="29">
        <v>4072.97</v>
      </c>
      <c r="BB148" s="28">
        <v>0.43730000000000002</v>
      </c>
      <c r="BC148" s="28">
        <v>983.14</v>
      </c>
      <c r="BD148" s="28">
        <v>0.1056</v>
      </c>
      <c r="BE148" s="29">
        <v>9313.65</v>
      </c>
      <c r="BF148" s="29">
        <v>3477.47</v>
      </c>
      <c r="BG148" s="28">
        <v>1.137</v>
      </c>
      <c r="BH148" s="28">
        <v>0.5645</v>
      </c>
      <c r="BI148" s="28">
        <v>0.2233</v>
      </c>
      <c r="BJ148" s="28">
        <v>0.15029999999999999</v>
      </c>
      <c r="BK148" s="28">
        <v>3.5499999999999997E-2</v>
      </c>
      <c r="BL148" s="28">
        <v>2.63E-2</v>
      </c>
    </row>
    <row r="149" spans="1:64" x14ac:dyDescent="0.25">
      <c r="A149" s="28" t="s">
        <v>413</v>
      </c>
      <c r="B149" s="28">
        <v>47845</v>
      </c>
      <c r="C149" s="28">
        <v>95.29</v>
      </c>
      <c r="D149" s="28">
        <v>14.26</v>
      </c>
      <c r="E149" s="29">
        <v>1359</v>
      </c>
      <c r="F149" s="29">
        <v>1367.62</v>
      </c>
      <c r="G149" s="28">
        <v>2.8999999999999998E-3</v>
      </c>
      <c r="H149" s="28">
        <v>1E-4</v>
      </c>
      <c r="I149" s="28">
        <v>5.5999999999999999E-3</v>
      </c>
      <c r="J149" s="28">
        <v>1.4E-3</v>
      </c>
      <c r="K149" s="28">
        <v>1.09E-2</v>
      </c>
      <c r="L149" s="28">
        <v>0.96089999999999998</v>
      </c>
      <c r="M149" s="28">
        <v>1.83E-2</v>
      </c>
      <c r="N149" s="28">
        <v>0.39600000000000002</v>
      </c>
      <c r="O149" s="28">
        <v>0</v>
      </c>
      <c r="P149" s="28">
        <v>0.13539999999999999</v>
      </c>
      <c r="Q149" s="28">
        <v>61.01</v>
      </c>
      <c r="R149" s="29">
        <v>50959.3</v>
      </c>
      <c r="S149" s="28">
        <v>0.2361</v>
      </c>
      <c r="T149" s="28">
        <v>0.1963</v>
      </c>
      <c r="U149" s="28">
        <v>0.56759999999999999</v>
      </c>
      <c r="V149" s="28">
        <v>18.350000000000001</v>
      </c>
      <c r="W149" s="28">
        <v>10.39</v>
      </c>
      <c r="X149" s="29">
        <v>63292.160000000003</v>
      </c>
      <c r="Y149" s="28">
        <v>126.14</v>
      </c>
      <c r="Z149" s="29">
        <v>105095.75</v>
      </c>
      <c r="AA149" s="28">
        <v>0.8931</v>
      </c>
      <c r="AB149" s="28">
        <v>5.7099999999999998E-2</v>
      </c>
      <c r="AC149" s="28">
        <v>4.8399999999999999E-2</v>
      </c>
      <c r="AD149" s="28">
        <v>1.2999999999999999E-3</v>
      </c>
      <c r="AE149" s="28">
        <v>0.1075</v>
      </c>
      <c r="AF149" s="28">
        <v>105.1</v>
      </c>
      <c r="AG149" s="29">
        <v>2517.27</v>
      </c>
      <c r="AH149" s="28">
        <v>360.21</v>
      </c>
      <c r="AI149" s="29">
        <v>100491.28</v>
      </c>
      <c r="AJ149" s="28" t="s">
        <v>16</v>
      </c>
      <c r="AK149" s="29">
        <v>31668</v>
      </c>
      <c r="AL149" s="29">
        <v>43191.96</v>
      </c>
      <c r="AM149" s="28">
        <v>34.130000000000003</v>
      </c>
      <c r="AN149" s="28">
        <v>23.24</v>
      </c>
      <c r="AO149" s="28">
        <v>24.71</v>
      </c>
      <c r="AP149" s="28">
        <v>4.12</v>
      </c>
      <c r="AQ149" s="28">
        <v>908.87</v>
      </c>
      <c r="AR149" s="28">
        <v>1.0896999999999999</v>
      </c>
      <c r="AS149" s="29">
        <v>1022.75</v>
      </c>
      <c r="AT149" s="29">
        <v>1898.5</v>
      </c>
      <c r="AU149" s="29">
        <v>4932.47</v>
      </c>
      <c r="AV149" s="28">
        <v>774.83</v>
      </c>
      <c r="AW149" s="28">
        <v>283.25</v>
      </c>
      <c r="AX149" s="29">
        <v>8911.81</v>
      </c>
      <c r="AY149" s="29">
        <v>4928.17</v>
      </c>
      <c r="AZ149" s="28">
        <v>0.55720000000000003</v>
      </c>
      <c r="BA149" s="29">
        <v>3116.42</v>
      </c>
      <c r="BB149" s="28">
        <v>0.35239999999999999</v>
      </c>
      <c r="BC149" s="28">
        <v>799.59</v>
      </c>
      <c r="BD149" s="28">
        <v>9.0399999999999994E-2</v>
      </c>
      <c r="BE149" s="29">
        <v>8844.17</v>
      </c>
      <c r="BF149" s="29">
        <v>4737.92</v>
      </c>
      <c r="BG149" s="28">
        <v>1.7715000000000001</v>
      </c>
      <c r="BH149" s="28">
        <v>0.55720000000000003</v>
      </c>
      <c r="BI149" s="28">
        <v>0.2132</v>
      </c>
      <c r="BJ149" s="28">
        <v>0.1716</v>
      </c>
      <c r="BK149" s="28">
        <v>3.9399999999999998E-2</v>
      </c>
      <c r="BL149" s="28">
        <v>1.8599999999999998E-2</v>
      </c>
    </row>
    <row r="150" spans="1:64" x14ac:dyDescent="0.25">
      <c r="A150" s="28" t="s">
        <v>414</v>
      </c>
      <c r="B150" s="28">
        <v>43919</v>
      </c>
      <c r="C150" s="28">
        <v>36.619999999999997</v>
      </c>
      <c r="D150" s="28">
        <v>69.48</v>
      </c>
      <c r="E150" s="29">
        <v>2544.34</v>
      </c>
      <c r="F150" s="29">
        <v>2420.38</v>
      </c>
      <c r="G150" s="28">
        <v>6.0000000000000001E-3</v>
      </c>
      <c r="H150" s="28">
        <v>5.9999999999999995E-4</v>
      </c>
      <c r="I150" s="28">
        <v>5.8900000000000001E-2</v>
      </c>
      <c r="J150" s="28">
        <v>1.9E-3</v>
      </c>
      <c r="K150" s="28">
        <v>3.6499999999999998E-2</v>
      </c>
      <c r="L150" s="28">
        <v>0.84299999999999997</v>
      </c>
      <c r="M150" s="28">
        <v>5.3100000000000001E-2</v>
      </c>
      <c r="N150" s="28">
        <v>0.59950000000000003</v>
      </c>
      <c r="O150" s="28">
        <v>5.8999999999999999E-3</v>
      </c>
      <c r="P150" s="28">
        <v>0.1552</v>
      </c>
      <c r="Q150" s="28">
        <v>109.7</v>
      </c>
      <c r="R150" s="29">
        <v>51883.25</v>
      </c>
      <c r="S150" s="28">
        <v>0.21299999999999999</v>
      </c>
      <c r="T150" s="28">
        <v>0.1729</v>
      </c>
      <c r="U150" s="28">
        <v>0.61409999999999998</v>
      </c>
      <c r="V150" s="28">
        <v>17.84</v>
      </c>
      <c r="W150" s="28">
        <v>16.78</v>
      </c>
      <c r="X150" s="29">
        <v>67612.27</v>
      </c>
      <c r="Y150" s="28">
        <v>148.52000000000001</v>
      </c>
      <c r="Z150" s="29">
        <v>88398.9</v>
      </c>
      <c r="AA150" s="28">
        <v>0.74650000000000005</v>
      </c>
      <c r="AB150" s="28">
        <v>0.20860000000000001</v>
      </c>
      <c r="AC150" s="28">
        <v>4.3299999999999998E-2</v>
      </c>
      <c r="AD150" s="28">
        <v>1.6999999999999999E-3</v>
      </c>
      <c r="AE150" s="28">
        <v>0.25490000000000002</v>
      </c>
      <c r="AF150" s="28">
        <v>88.4</v>
      </c>
      <c r="AG150" s="29">
        <v>2638.35</v>
      </c>
      <c r="AH150" s="28">
        <v>374.58</v>
      </c>
      <c r="AI150" s="29">
        <v>88603.77</v>
      </c>
      <c r="AJ150" s="28" t="s">
        <v>16</v>
      </c>
      <c r="AK150" s="29">
        <v>24735</v>
      </c>
      <c r="AL150" s="29">
        <v>36803.120000000003</v>
      </c>
      <c r="AM150" s="28">
        <v>44.79</v>
      </c>
      <c r="AN150" s="28">
        <v>27.82</v>
      </c>
      <c r="AO150" s="28">
        <v>31.56</v>
      </c>
      <c r="AP150" s="28">
        <v>4.51</v>
      </c>
      <c r="AQ150" s="28">
        <v>668.51</v>
      </c>
      <c r="AR150" s="28">
        <v>0.91859999999999997</v>
      </c>
      <c r="AS150" s="29">
        <v>1119.6199999999999</v>
      </c>
      <c r="AT150" s="29">
        <v>1884.39</v>
      </c>
      <c r="AU150" s="29">
        <v>5567.71</v>
      </c>
      <c r="AV150" s="28">
        <v>924.47</v>
      </c>
      <c r="AW150" s="28">
        <v>307.51</v>
      </c>
      <c r="AX150" s="29">
        <v>9803.7000000000007</v>
      </c>
      <c r="AY150" s="29">
        <v>5670.59</v>
      </c>
      <c r="AZ150" s="28">
        <v>0.58309999999999995</v>
      </c>
      <c r="BA150" s="29">
        <v>2732.58</v>
      </c>
      <c r="BB150" s="28">
        <v>0.28100000000000003</v>
      </c>
      <c r="BC150" s="29">
        <v>1321</v>
      </c>
      <c r="BD150" s="28">
        <v>0.1358</v>
      </c>
      <c r="BE150" s="29">
        <v>9724.17</v>
      </c>
      <c r="BF150" s="29">
        <v>4860.01</v>
      </c>
      <c r="BG150" s="28">
        <v>2.1145999999999998</v>
      </c>
      <c r="BH150" s="28">
        <v>0.55710000000000004</v>
      </c>
      <c r="BI150" s="28">
        <v>0.23449999999999999</v>
      </c>
      <c r="BJ150" s="28">
        <v>0.1585</v>
      </c>
      <c r="BK150" s="28">
        <v>3.39E-2</v>
      </c>
      <c r="BL150" s="28">
        <v>1.5900000000000001E-2</v>
      </c>
    </row>
    <row r="151" spans="1:64" x14ac:dyDescent="0.25">
      <c r="A151" s="28" t="s">
        <v>415</v>
      </c>
      <c r="B151" s="28">
        <v>48835</v>
      </c>
      <c r="C151" s="28">
        <v>111.67</v>
      </c>
      <c r="D151" s="28">
        <v>19.170000000000002</v>
      </c>
      <c r="E151" s="29">
        <v>2140.86</v>
      </c>
      <c r="F151" s="29">
        <v>2108.62</v>
      </c>
      <c r="G151" s="28">
        <v>5.0000000000000001E-3</v>
      </c>
      <c r="H151" s="28">
        <v>2.0000000000000001E-4</v>
      </c>
      <c r="I151" s="28">
        <v>7.0000000000000001E-3</v>
      </c>
      <c r="J151" s="28">
        <v>1.5E-3</v>
      </c>
      <c r="K151" s="28">
        <v>9.7999999999999997E-3</v>
      </c>
      <c r="L151" s="28">
        <v>0.95879999999999999</v>
      </c>
      <c r="M151" s="28">
        <v>1.78E-2</v>
      </c>
      <c r="N151" s="28">
        <v>0.34370000000000001</v>
      </c>
      <c r="O151" s="28">
        <v>2E-3</v>
      </c>
      <c r="P151" s="28">
        <v>0.1234</v>
      </c>
      <c r="Q151" s="28">
        <v>93.85</v>
      </c>
      <c r="R151" s="29">
        <v>54335.07</v>
      </c>
      <c r="S151" s="28">
        <v>0.20660000000000001</v>
      </c>
      <c r="T151" s="28">
        <v>0.18310000000000001</v>
      </c>
      <c r="U151" s="28">
        <v>0.61029999999999995</v>
      </c>
      <c r="V151" s="28">
        <v>18.96</v>
      </c>
      <c r="W151" s="28">
        <v>13.04</v>
      </c>
      <c r="X151" s="29">
        <v>71813.179999999993</v>
      </c>
      <c r="Y151" s="28">
        <v>158.31</v>
      </c>
      <c r="Z151" s="29">
        <v>133925.1</v>
      </c>
      <c r="AA151" s="28">
        <v>0.78979999999999995</v>
      </c>
      <c r="AB151" s="28">
        <v>0.14319999999999999</v>
      </c>
      <c r="AC151" s="28">
        <v>6.5799999999999997E-2</v>
      </c>
      <c r="AD151" s="28">
        <v>1.2999999999999999E-3</v>
      </c>
      <c r="AE151" s="28">
        <v>0.2152</v>
      </c>
      <c r="AF151" s="28">
        <v>133.93</v>
      </c>
      <c r="AG151" s="29">
        <v>3565.01</v>
      </c>
      <c r="AH151" s="28">
        <v>441.17</v>
      </c>
      <c r="AI151" s="29">
        <v>137121.51</v>
      </c>
      <c r="AJ151" s="28" t="s">
        <v>16</v>
      </c>
      <c r="AK151" s="29">
        <v>32829</v>
      </c>
      <c r="AL151" s="29">
        <v>47577.25</v>
      </c>
      <c r="AM151" s="28">
        <v>40.71</v>
      </c>
      <c r="AN151" s="28">
        <v>25.48</v>
      </c>
      <c r="AO151" s="28">
        <v>27.08</v>
      </c>
      <c r="AP151" s="28">
        <v>4.03</v>
      </c>
      <c r="AQ151" s="28">
        <v>860.65</v>
      </c>
      <c r="AR151" s="28">
        <v>0.91879999999999995</v>
      </c>
      <c r="AS151" s="29">
        <v>1054.06</v>
      </c>
      <c r="AT151" s="29">
        <v>1772.93</v>
      </c>
      <c r="AU151" s="29">
        <v>4977.6400000000003</v>
      </c>
      <c r="AV151" s="28">
        <v>839.65</v>
      </c>
      <c r="AW151" s="28">
        <v>209.75</v>
      </c>
      <c r="AX151" s="29">
        <v>8854.0300000000007</v>
      </c>
      <c r="AY151" s="29">
        <v>4156.37</v>
      </c>
      <c r="AZ151" s="28">
        <v>0.48430000000000001</v>
      </c>
      <c r="BA151" s="29">
        <v>3776.68</v>
      </c>
      <c r="BB151" s="28">
        <v>0.44</v>
      </c>
      <c r="BC151" s="28">
        <v>649.66999999999996</v>
      </c>
      <c r="BD151" s="28">
        <v>7.5700000000000003E-2</v>
      </c>
      <c r="BE151" s="29">
        <v>8582.7199999999993</v>
      </c>
      <c r="BF151" s="29">
        <v>3502.83</v>
      </c>
      <c r="BG151" s="28">
        <v>0.99399999999999999</v>
      </c>
      <c r="BH151" s="28">
        <v>0.57830000000000004</v>
      </c>
      <c r="BI151" s="28">
        <v>0.223</v>
      </c>
      <c r="BJ151" s="28">
        <v>0.13339999999999999</v>
      </c>
      <c r="BK151" s="28">
        <v>3.5000000000000003E-2</v>
      </c>
      <c r="BL151" s="28">
        <v>3.0300000000000001E-2</v>
      </c>
    </row>
    <row r="152" spans="1:64" x14ac:dyDescent="0.25">
      <c r="A152" s="28" t="s">
        <v>416</v>
      </c>
      <c r="B152" s="28">
        <v>43927</v>
      </c>
      <c r="C152" s="28">
        <v>77.81</v>
      </c>
      <c r="D152" s="28">
        <v>17.53</v>
      </c>
      <c r="E152" s="29">
        <v>1364.37</v>
      </c>
      <c r="F152" s="29">
        <v>1385.81</v>
      </c>
      <c r="G152" s="28">
        <v>2.0999999999999999E-3</v>
      </c>
      <c r="H152" s="28">
        <v>2.0000000000000001E-4</v>
      </c>
      <c r="I152" s="28">
        <v>5.1000000000000004E-3</v>
      </c>
      <c r="J152" s="28">
        <v>1.1000000000000001E-3</v>
      </c>
      <c r="K152" s="28">
        <v>8.0000000000000002E-3</v>
      </c>
      <c r="L152" s="28">
        <v>0.97019999999999995</v>
      </c>
      <c r="M152" s="28">
        <v>1.3299999999999999E-2</v>
      </c>
      <c r="N152" s="28">
        <v>0.46089999999999998</v>
      </c>
      <c r="O152" s="28">
        <v>0</v>
      </c>
      <c r="P152" s="28">
        <v>0.1411</v>
      </c>
      <c r="Q152" s="28">
        <v>62.86</v>
      </c>
      <c r="R152" s="29">
        <v>50207.19</v>
      </c>
      <c r="S152" s="28">
        <v>0.1908</v>
      </c>
      <c r="T152" s="28">
        <v>0.18129999999999999</v>
      </c>
      <c r="U152" s="28">
        <v>0.62790000000000001</v>
      </c>
      <c r="V152" s="28">
        <v>18.04</v>
      </c>
      <c r="W152" s="28">
        <v>10.69</v>
      </c>
      <c r="X152" s="29">
        <v>62595.54</v>
      </c>
      <c r="Y152" s="28">
        <v>123.22</v>
      </c>
      <c r="Z152" s="29">
        <v>97380.57</v>
      </c>
      <c r="AA152" s="28">
        <v>0.84379999999999999</v>
      </c>
      <c r="AB152" s="28">
        <v>9.5699999999999993E-2</v>
      </c>
      <c r="AC152" s="28">
        <v>5.9299999999999999E-2</v>
      </c>
      <c r="AD152" s="28">
        <v>1.2999999999999999E-3</v>
      </c>
      <c r="AE152" s="28">
        <v>0.1593</v>
      </c>
      <c r="AF152" s="28">
        <v>97.38</v>
      </c>
      <c r="AG152" s="29">
        <v>2412.5500000000002</v>
      </c>
      <c r="AH152" s="28">
        <v>348.33</v>
      </c>
      <c r="AI152" s="29">
        <v>91601.74</v>
      </c>
      <c r="AJ152" s="28" t="s">
        <v>16</v>
      </c>
      <c r="AK152" s="29">
        <v>28935</v>
      </c>
      <c r="AL152" s="29">
        <v>40009.42</v>
      </c>
      <c r="AM152" s="28">
        <v>36.08</v>
      </c>
      <c r="AN152" s="28">
        <v>23.61</v>
      </c>
      <c r="AO152" s="28">
        <v>25.11</v>
      </c>
      <c r="AP152" s="28">
        <v>4</v>
      </c>
      <c r="AQ152" s="28">
        <v>792.72</v>
      </c>
      <c r="AR152" s="28">
        <v>0.91110000000000002</v>
      </c>
      <c r="AS152" s="29">
        <v>1068.55</v>
      </c>
      <c r="AT152" s="29">
        <v>1944.89</v>
      </c>
      <c r="AU152" s="29">
        <v>5064.3100000000004</v>
      </c>
      <c r="AV152" s="28">
        <v>800.55</v>
      </c>
      <c r="AW152" s="28">
        <v>256.66000000000003</v>
      </c>
      <c r="AX152" s="29">
        <v>9134.9599999999991</v>
      </c>
      <c r="AY152" s="29">
        <v>5285.65</v>
      </c>
      <c r="AZ152" s="28">
        <v>0.58599999999999997</v>
      </c>
      <c r="BA152" s="29">
        <v>2793.15</v>
      </c>
      <c r="BB152" s="28">
        <v>0.30969999999999998</v>
      </c>
      <c r="BC152" s="28">
        <v>941.2</v>
      </c>
      <c r="BD152" s="28">
        <v>0.1043</v>
      </c>
      <c r="BE152" s="29">
        <v>9020</v>
      </c>
      <c r="BF152" s="29">
        <v>5370.08</v>
      </c>
      <c r="BG152" s="28">
        <v>2.1311</v>
      </c>
      <c r="BH152" s="28">
        <v>0.55230000000000001</v>
      </c>
      <c r="BI152" s="28">
        <v>0.23880000000000001</v>
      </c>
      <c r="BJ152" s="28">
        <v>0.15590000000000001</v>
      </c>
      <c r="BK152" s="28">
        <v>3.5400000000000001E-2</v>
      </c>
      <c r="BL152" s="28">
        <v>1.77E-2</v>
      </c>
    </row>
    <row r="153" spans="1:64" x14ac:dyDescent="0.25">
      <c r="A153" s="28" t="s">
        <v>417</v>
      </c>
      <c r="B153" s="28">
        <v>46037</v>
      </c>
      <c r="C153" s="28">
        <v>102.81</v>
      </c>
      <c r="D153" s="28">
        <v>13.37</v>
      </c>
      <c r="E153" s="29">
        <v>1374.07</v>
      </c>
      <c r="F153" s="29">
        <v>1364.05</v>
      </c>
      <c r="G153" s="28">
        <v>1.6999999999999999E-3</v>
      </c>
      <c r="H153" s="28">
        <v>2.0000000000000001E-4</v>
      </c>
      <c r="I153" s="28">
        <v>6.4000000000000003E-3</v>
      </c>
      <c r="J153" s="28">
        <v>1E-3</v>
      </c>
      <c r="K153" s="28">
        <v>8.3999999999999995E-3</v>
      </c>
      <c r="L153" s="28">
        <v>0.96489999999999998</v>
      </c>
      <c r="M153" s="28">
        <v>1.7399999999999999E-2</v>
      </c>
      <c r="N153" s="28">
        <v>0.49540000000000001</v>
      </c>
      <c r="O153" s="28">
        <v>5.0000000000000001E-4</v>
      </c>
      <c r="P153" s="28">
        <v>0.13850000000000001</v>
      </c>
      <c r="Q153" s="28">
        <v>62.3</v>
      </c>
      <c r="R153" s="29">
        <v>49750.65</v>
      </c>
      <c r="S153" s="28">
        <v>0.20080000000000001</v>
      </c>
      <c r="T153" s="28">
        <v>0.16789999999999999</v>
      </c>
      <c r="U153" s="28">
        <v>0.63119999999999998</v>
      </c>
      <c r="V153" s="28">
        <v>18.29</v>
      </c>
      <c r="W153" s="28">
        <v>10.06</v>
      </c>
      <c r="X153" s="29">
        <v>62906.77</v>
      </c>
      <c r="Y153" s="28">
        <v>131.63</v>
      </c>
      <c r="Z153" s="29">
        <v>93714.05</v>
      </c>
      <c r="AA153" s="28">
        <v>0.82930000000000004</v>
      </c>
      <c r="AB153" s="28">
        <v>0.1048</v>
      </c>
      <c r="AC153" s="28">
        <v>6.4100000000000004E-2</v>
      </c>
      <c r="AD153" s="28">
        <v>1.8E-3</v>
      </c>
      <c r="AE153" s="28">
        <v>0.1741</v>
      </c>
      <c r="AF153" s="28">
        <v>93.71</v>
      </c>
      <c r="AG153" s="29">
        <v>2270.71</v>
      </c>
      <c r="AH153" s="28">
        <v>325.38</v>
      </c>
      <c r="AI153" s="29">
        <v>88855.89</v>
      </c>
      <c r="AJ153" s="28" t="s">
        <v>16</v>
      </c>
      <c r="AK153" s="29">
        <v>27858</v>
      </c>
      <c r="AL153" s="29">
        <v>38318.910000000003</v>
      </c>
      <c r="AM153" s="28">
        <v>32.950000000000003</v>
      </c>
      <c r="AN153" s="28">
        <v>23.4</v>
      </c>
      <c r="AO153" s="28">
        <v>24.75</v>
      </c>
      <c r="AP153" s="28">
        <v>3.98</v>
      </c>
      <c r="AQ153" s="28">
        <v>799.04</v>
      </c>
      <c r="AR153" s="28">
        <v>0.96899999999999997</v>
      </c>
      <c r="AS153" s="29">
        <v>1047.46</v>
      </c>
      <c r="AT153" s="29">
        <v>2049.08</v>
      </c>
      <c r="AU153" s="29">
        <v>4908.33</v>
      </c>
      <c r="AV153" s="28">
        <v>787.66</v>
      </c>
      <c r="AW153" s="28">
        <v>233.62</v>
      </c>
      <c r="AX153" s="29">
        <v>9026.15</v>
      </c>
      <c r="AY153" s="29">
        <v>5460.25</v>
      </c>
      <c r="AZ153" s="28">
        <v>0.59799999999999998</v>
      </c>
      <c r="BA153" s="29">
        <v>2682.41</v>
      </c>
      <c r="BB153" s="28">
        <v>0.29380000000000001</v>
      </c>
      <c r="BC153" s="28">
        <v>988.01</v>
      </c>
      <c r="BD153" s="28">
        <v>0.1082</v>
      </c>
      <c r="BE153" s="29">
        <v>9130.67</v>
      </c>
      <c r="BF153" s="29">
        <v>5312.98</v>
      </c>
      <c r="BG153" s="28">
        <v>2.3815</v>
      </c>
      <c r="BH153" s="28">
        <v>0.5403</v>
      </c>
      <c r="BI153" s="28">
        <v>0.2334</v>
      </c>
      <c r="BJ153" s="28">
        <v>0.17180000000000001</v>
      </c>
      <c r="BK153" s="28">
        <v>3.8199999999999998E-2</v>
      </c>
      <c r="BL153" s="28">
        <v>1.6299999999999999E-2</v>
      </c>
    </row>
    <row r="154" spans="1:64" x14ac:dyDescent="0.25">
      <c r="A154" s="28" t="s">
        <v>418</v>
      </c>
      <c r="B154" s="28">
        <v>48512</v>
      </c>
      <c r="C154" s="28">
        <v>91.43</v>
      </c>
      <c r="D154" s="28">
        <v>10.8</v>
      </c>
      <c r="E154" s="28">
        <v>987.78</v>
      </c>
      <c r="F154" s="28">
        <v>994.9</v>
      </c>
      <c r="G154" s="28">
        <v>2.5999999999999999E-3</v>
      </c>
      <c r="H154" s="28">
        <v>0</v>
      </c>
      <c r="I154" s="28">
        <v>4.4999999999999997E-3</v>
      </c>
      <c r="J154" s="28">
        <v>1.1999999999999999E-3</v>
      </c>
      <c r="K154" s="28">
        <v>7.6E-3</v>
      </c>
      <c r="L154" s="28">
        <v>0.97009999999999996</v>
      </c>
      <c r="M154" s="28">
        <v>1.4E-2</v>
      </c>
      <c r="N154" s="28">
        <v>0.42609999999999998</v>
      </c>
      <c r="O154" s="28">
        <v>0</v>
      </c>
      <c r="P154" s="28">
        <v>0.1462</v>
      </c>
      <c r="Q154" s="28">
        <v>47.28</v>
      </c>
      <c r="R154" s="29">
        <v>48476.23</v>
      </c>
      <c r="S154" s="28">
        <v>0.2132</v>
      </c>
      <c r="T154" s="28">
        <v>0.14860000000000001</v>
      </c>
      <c r="U154" s="28">
        <v>0.63819999999999999</v>
      </c>
      <c r="V154" s="28">
        <v>17.47</v>
      </c>
      <c r="W154" s="28">
        <v>8.2100000000000009</v>
      </c>
      <c r="X154" s="29">
        <v>57439.54</v>
      </c>
      <c r="Y154" s="28">
        <v>116.51</v>
      </c>
      <c r="Z154" s="29">
        <v>95628.28</v>
      </c>
      <c r="AA154" s="28">
        <v>0.88660000000000005</v>
      </c>
      <c r="AB154" s="28">
        <v>6.2E-2</v>
      </c>
      <c r="AC154" s="28">
        <v>0.05</v>
      </c>
      <c r="AD154" s="28">
        <v>1.4E-3</v>
      </c>
      <c r="AE154" s="28">
        <v>0.1139</v>
      </c>
      <c r="AF154" s="28">
        <v>95.63</v>
      </c>
      <c r="AG154" s="29">
        <v>2273.9299999999998</v>
      </c>
      <c r="AH154" s="28">
        <v>344.3</v>
      </c>
      <c r="AI154" s="29">
        <v>88050.78</v>
      </c>
      <c r="AJ154" s="28" t="s">
        <v>16</v>
      </c>
      <c r="AK154" s="29">
        <v>29163</v>
      </c>
      <c r="AL154" s="29">
        <v>39891.22</v>
      </c>
      <c r="AM154" s="28">
        <v>34.700000000000003</v>
      </c>
      <c r="AN154" s="28">
        <v>23.08</v>
      </c>
      <c r="AO154" s="28">
        <v>25.42</v>
      </c>
      <c r="AP154" s="28">
        <v>4.13</v>
      </c>
      <c r="AQ154" s="29">
        <v>1008.68</v>
      </c>
      <c r="AR154" s="28">
        <v>1.0961000000000001</v>
      </c>
      <c r="AS154" s="29">
        <v>1156.7</v>
      </c>
      <c r="AT154" s="29">
        <v>1928.15</v>
      </c>
      <c r="AU154" s="29">
        <v>5234.72</v>
      </c>
      <c r="AV154" s="28">
        <v>804.8</v>
      </c>
      <c r="AW154" s="28">
        <v>239.19</v>
      </c>
      <c r="AX154" s="29">
        <v>9363.56</v>
      </c>
      <c r="AY154" s="29">
        <v>5363.94</v>
      </c>
      <c r="AZ154" s="28">
        <v>0.57369999999999999</v>
      </c>
      <c r="BA154" s="29">
        <v>3094.18</v>
      </c>
      <c r="BB154" s="28">
        <v>0.33100000000000002</v>
      </c>
      <c r="BC154" s="28">
        <v>890.8</v>
      </c>
      <c r="BD154" s="28">
        <v>9.5299999999999996E-2</v>
      </c>
      <c r="BE154" s="29">
        <v>9348.92</v>
      </c>
      <c r="BF154" s="29">
        <v>5286.12</v>
      </c>
      <c r="BG154" s="28">
        <v>2.1631</v>
      </c>
      <c r="BH154" s="28">
        <v>0.54269999999999996</v>
      </c>
      <c r="BI154" s="28">
        <v>0.22059999999999999</v>
      </c>
      <c r="BJ154" s="28">
        <v>0.17199999999999999</v>
      </c>
      <c r="BK154" s="28">
        <v>3.8100000000000002E-2</v>
      </c>
      <c r="BL154" s="28">
        <v>2.6599999999999999E-2</v>
      </c>
    </row>
    <row r="155" spans="1:64" x14ac:dyDescent="0.25">
      <c r="A155" s="28" t="s">
        <v>419</v>
      </c>
      <c r="B155" s="28">
        <v>49122</v>
      </c>
      <c r="C155" s="28">
        <v>102.05</v>
      </c>
      <c r="D155" s="28">
        <v>9.6199999999999992</v>
      </c>
      <c r="E155" s="28">
        <v>981.35</v>
      </c>
      <c r="F155" s="28">
        <v>961.9</v>
      </c>
      <c r="G155" s="28">
        <v>1.1999999999999999E-3</v>
      </c>
      <c r="H155" s="28">
        <v>2.0000000000000001E-4</v>
      </c>
      <c r="I155" s="28">
        <v>4.5999999999999999E-3</v>
      </c>
      <c r="J155" s="28">
        <v>8.0000000000000004E-4</v>
      </c>
      <c r="K155" s="28">
        <v>8.2000000000000007E-3</v>
      </c>
      <c r="L155" s="28">
        <v>0.97140000000000004</v>
      </c>
      <c r="M155" s="28">
        <v>1.3599999999999999E-2</v>
      </c>
      <c r="N155" s="28">
        <v>0.56989999999999996</v>
      </c>
      <c r="O155" s="28">
        <v>1.6000000000000001E-3</v>
      </c>
      <c r="P155" s="28">
        <v>0.1583</v>
      </c>
      <c r="Q155" s="28">
        <v>46.85</v>
      </c>
      <c r="R155" s="29">
        <v>47623.839999999997</v>
      </c>
      <c r="S155" s="28">
        <v>0.22989999999999999</v>
      </c>
      <c r="T155" s="28">
        <v>0.16239999999999999</v>
      </c>
      <c r="U155" s="28">
        <v>0.60770000000000002</v>
      </c>
      <c r="V155" s="28">
        <v>16.77</v>
      </c>
      <c r="W155" s="28">
        <v>8.17</v>
      </c>
      <c r="X155" s="29">
        <v>60935.48</v>
      </c>
      <c r="Y155" s="28">
        <v>115.06</v>
      </c>
      <c r="Z155" s="29">
        <v>76610.710000000006</v>
      </c>
      <c r="AA155" s="28">
        <v>0.87860000000000005</v>
      </c>
      <c r="AB155" s="28">
        <v>5.21E-2</v>
      </c>
      <c r="AC155" s="28">
        <v>6.7299999999999999E-2</v>
      </c>
      <c r="AD155" s="28">
        <v>1.9E-3</v>
      </c>
      <c r="AE155" s="28">
        <v>0.12280000000000001</v>
      </c>
      <c r="AF155" s="28">
        <v>76.61</v>
      </c>
      <c r="AG155" s="29">
        <v>1820.19</v>
      </c>
      <c r="AH155" s="28">
        <v>269.08999999999997</v>
      </c>
      <c r="AI155" s="29">
        <v>68263.31</v>
      </c>
      <c r="AJ155" s="28" t="s">
        <v>16</v>
      </c>
      <c r="AK155" s="29">
        <v>27509</v>
      </c>
      <c r="AL155" s="29">
        <v>37930.06</v>
      </c>
      <c r="AM155" s="28">
        <v>33.24</v>
      </c>
      <c r="AN155" s="28">
        <v>22.91</v>
      </c>
      <c r="AO155" s="28">
        <v>24.64</v>
      </c>
      <c r="AP155" s="28">
        <v>4.22</v>
      </c>
      <c r="AQ155" s="28">
        <v>760.13</v>
      </c>
      <c r="AR155" s="28">
        <v>0.9466</v>
      </c>
      <c r="AS155" s="29">
        <v>1204.21</v>
      </c>
      <c r="AT155" s="29">
        <v>2220.37</v>
      </c>
      <c r="AU155" s="29">
        <v>5377.14</v>
      </c>
      <c r="AV155" s="28">
        <v>832.87</v>
      </c>
      <c r="AW155" s="28">
        <v>256.64999999999998</v>
      </c>
      <c r="AX155" s="29">
        <v>9891.25</v>
      </c>
      <c r="AY155" s="29">
        <v>6355.88</v>
      </c>
      <c r="AZ155" s="28">
        <v>0.63770000000000004</v>
      </c>
      <c r="BA155" s="29">
        <v>2236.08</v>
      </c>
      <c r="BB155" s="28">
        <v>0.22439999999999999</v>
      </c>
      <c r="BC155" s="29">
        <v>1374.23</v>
      </c>
      <c r="BD155" s="28">
        <v>0.13789999999999999</v>
      </c>
      <c r="BE155" s="29">
        <v>9966.19</v>
      </c>
      <c r="BF155" s="29">
        <v>6123.52</v>
      </c>
      <c r="BG155" s="28">
        <v>3.0476000000000001</v>
      </c>
      <c r="BH155" s="28">
        <v>0.52990000000000004</v>
      </c>
      <c r="BI155" s="28">
        <v>0.2271</v>
      </c>
      <c r="BJ155" s="28">
        <v>0.18090000000000001</v>
      </c>
      <c r="BK155" s="28">
        <v>3.9899999999999998E-2</v>
      </c>
      <c r="BL155" s="28">
        <v>2.2200000000000001E-2</v>
      </c>
    </row>
    <row r="156" spans="1:64" x14ac:dyDescent="0.25">
      <c r="A156" s="28" t="s">
        <v>420</v>
      </c>
      <c r="B156" s="28">
        <v>50674</v>
      </c>
      <c r="C156" s="28">
        <v>68.62</v>
      </c>
      <c r="D156" s="28">
        <v>20.86</v>
      </c>
      <c r="E156" s="29">
        <v>1431.35</v>
      </c>
      <c r="F156" s="29">
        <v>1434.86</v>
      </c>
      <c r="G156" s="28">
        <v>6.1999999999999998E-3</v>
      </c>
      <c r="H156" s="28">
        <v>2.0000000000000001E-4</v>
      </c>
      <c r="I156" s="28">
        <v>6.8999999999999999E-3</v>
      </c>
      <c r="J156" s="28">
        <v>1.1000000000000001E-3</v>
      </c>
      <c r="K156" s="28">
        <v>2.5899999999999999E-2</v>
      </c>
      <c r="L156" s="28">
        <v>0.93610000000000004</v>
      </c>
      <c r="M156" s="28">
        <v>2.3599999999999999E-2</v>
      </c>
      <c r="N156" s="28">
        <v>0.26729999999999998</v>
      </c>
      <c r="O156" s="28">
        <v>3.5000000000000001E-3</v>
      </c>
      <c r="P156" s="28">
        <v>0.1087</v>
      </c>
      <c r="Q156" s="28">
        <v>65.489999999999995</v>
      </c>
      <c r="R156" s="29">
        <v>54230.44</v>
      </c>
      <c r="S156" s="28">
        <v>0.21609999999999999</v>
      </c>
      <c r="T156" s="28">
        <v>0.1827</v>
      </c>
      <c r="U156" s="28">
        <v>0.60119999999999996</v>
      </c>
      <c r="V156" s="28">
        <v>18.88</v>
      </c>
      <c r="W156" s="28">
        <v>10.99</v>
      </c>
      <c r="X156" s="29">
        <v>66046.63</v>
      </c>
      <c r="Y156" s="28">
        <v>125.89</v>
      </c>
      <c r="Z156" s="29">
        <v>134792.14000000001</v>
      </c>
      <c r="AA156" s="28">
        <v>0.84750000000000003</v>
      </c>
      <c r="AB156" s="28">
        <v>0.1116</v>
      </c>
      <c r="AC156" s="28">
        <v>3.9699999999999999E-2</v>
      </c>
      <c r="AD156" s="28">
        <v>1.1999999999999999E-3</v>
      </c>
      <c r="AE156" s="28">
        <v>0.153</v>
      </c>
      <c r="AF156" s="28">
        <v>134.79</v>
      </c>
      <c r="AG156" s="29">
        <v>3581.3</v>
      </c>
      <c r="AH156" s="28">
        <v>464.92</v>
      </c>
      <c r="AI156" s="29">
        <v>137968.6</v>
      </c>
      <c r="AJ156" s="28" t="s">
        <v>16</v>
      </c>
      <c r="AK156" s="29">
        <v>34837</v>
      </c>
      <c r="AL156" s="29">
        <v>49885.29</v>
      </c>
      <c r="AM156" s="28">
        <v>42.9</v>
      </c>
      <c r="AN156" s="28">
        <v>25.48</v>
      </c>
      <c r="AO156" s="28">
        <v>26.92</v>
      </c>
      <c r="AP156" s="28">
        <v>4.76</v>
      </c>
      <c r="AQ156" s="29">
        <v>1054.1600000000001</v>
      </c>
      <c r="AR156" s="28">
        <v>0.94340000000000002</v>
      </c>
      <c r="AS156" s="29">
        <v>1044.25</v>
      </c>
      <c r="AT156" s="29">
        <v>1706.75</v>
      </c>
      <c r="AU156" s="29">
        <v>4976.05</v>
      </c>
      <c r="AV156" s="28">
        <v>839.57</v>
      </c>
      <c r="AW156" s="28">
        <v>140.83000000000001</v>
      </c>
      <c r="AX156" s="29">
        <v>8707.43</v>
      </c>
      <c r="AY156" s="29">
        <v>4056.25</v>
      </c>
      <c r="AZ156" s="28">
        <v>0.46850000000000003</v>
      </c>
      <c r="BA156" s="29">
        <v>4023.01</v>
      </c>
      <c r="BB156" s="28">
        <v>0.46460000000000001</v>
      </c>
      <c r="BC156" s="28">
        <v>579.61</v>
      </c>
      <c r="BD156" s="28">
        <v>6.6900000000000001E-2</v>
      </c>
      <c r="BE156" s="29">
        <v>8658.8700000000008</v>
      </c>
      <c r="BF156" s="29">
        <v>3566.75</v>
      </c>
      <c r="BG156" s="28">
        <v>0.90110000000000001</v>
      </c>
      <c r="BH156" s="28">
        <v>0.58199999999999996</v>
      </c>
      <c r="BI156" s="28">
        <v>0.21310000000000001</v>
      </c>
      <c r="BJ156" s="28">
        <v>0.14510000000000001</v>
      </c>
      <c r="BK156" s="28">
        <v>3.6299999999999999E-2</v>
      </c>
      <c r="BL156" s="28">
        <v>2.35E-2</v>
      </c>
    </row>
    <row r="157" spans="1:64" x14ac:dyDescent="0.25">
      <c r="A157" s="28" t="s">
        <v>421</v>
      </c>
      <c r="B157" s="28">
        <v>43935</v>
      </c>
      <c r="C157" s="28">
        <v>131.1</v>
      </c>
      <c r="D157" s="28">
        <v>16.68</v>
      </c>
      <c r="E157" s="29">
        <v>2186.52</v>
      </c>
      <c r="F157" s="29">
        <v>2147.5700000000002</v>
      </c>
      <c r="G157" s="28">
        <v>4.7000000000000002E-3</v>
      </c>
      <c r="H157" s="28">
        <v>2.9999999999999997E-4</v>
      </c>
      <c r="I157" s="28">
        <v>5.3E-3</v>
      </c>
      <c r="J157" s="28">
        <v>1.6000000000000001E-3</v>
      </c>
      <c r="K157" s="28">
        <v>8.6E-3</v>
      </c>
      <c r="L157" s="28">
        <v>0.96189999999999998</v>
      </c>
      <c r="M157" s="28">
        <v>1.77E-2</v>
      </c>
      <c r="N157" s="28">
        <v>0.38550000000000001</v>
      </c>
      <c r="O157" s="28">
        <v>6.1000000000000004E-3</v>
      </c>
      <c r="P157" s="28">
        <v>0.1328</v>
      </c>
      <c r="Q157" s="28">
        <v>96.4</v>
      </c>
      <c r="R157" s="29">
        <v>53718.67</v>
      </c>
      <c r="S157" s="28">
        <v>0.19989999999999999</v>
      </c>
      <c r="T157" s="28">
        <v>0.1862</v>
      </c>
      <c r="U157" s="28">
        <v>0.6139</v>
      </c>
      <c r="V157" s="28">
        <v>18.760000000000002</v>
      </c>
      <c r="W157" s="28">
        <v>15</v>
      </c>
      <c r="X157" s="29">
        <v>66585.2</v>
      </c>
      <c r="Y157" s="28">
        <v>140.72999999999999</v>
      </c>
      <c r="Z157" s="29">
        <v>127661.94</v>
      </c>
      <c r="AA157" s="28">
        <v>0.80859999999999999</v>
      </c>
      <c r="AB157" s="28">
        <v>0.13550000000000001</v>
      </c>
      <c r="AC157" s="28">
        <v>5.45E-2</v>
      </c>
      <c r="AD157" s="28">
        <v>1.4E-3</v>
      </c>
      <c r="AE157" s="28">
        <v>0.1923</v>
      </c>
      <c r="AF157" s="28">
        <v>127.66</v>
      </c>
      <c r="AG157" s="29">
        <v>3405.2</v>
      </c>
      <c r="AH157" s="28">
        <v>422.14</v>
      </c>
      <c r="AI157" s="29">
        <v>130897.61</v>
      </c>
      <c r="AJ157" s="28" t="s">
        <v>16</v>
      </c>
      <c r="AK157" s="29">
        <v>31057</v>
      </c>
      <c r="AL157" s="29">
        <v>43931.360000000001</v>
      </c>
      <c r="AM157" s="28">
        <v>40.76</v>
      </c>
      <c r="AN157" s="28">
        <v>25.71</v>
      </c>
      <c r="AO157" s="28">
        <v>28.3</v>
      </c>
      <c r="AP157" s="28">
        <v>4.3600000000000003</v>
      </c>
      <c r="AQ157" s="28">
        <v>928.93</v>
      </c>
      <c r="AR157" s="28">
        <v>1.0242</v>
      </c>
      <c r="AS157" s="29">
        <v>1054.26</v>
      </c>
      <c r="AT157" s="29">
        <v>1892.01</v>
      </c>
      <c r="AU157" s="29">
        <v>5060.76</v>
      </c>
      <c r="AV157" s="28">
        <v>824.7</v>
      </c>
      <c r="AW157" s="28">
        <v>232.58</v>
      </c>
      <c r="AX157" s="29">
        <v>9064.2999999999993</v>
      </c>
      <c r="AY157" s="29">
        <v>4380.3599999999997</v>
      </c>
      <c r="AZ157" s="28">
        <v>0.499</v>
      </c>
      <c r="BA157" s="29">
        <v>3677.94</v>
      </c>
      <c r="BB157" s="28">
        <v>0.41899999999999998</v>
      </c>
      <c r="BC157" s="28">
        <v>720.43</v>
      </c>
      <c r="BD157" s="28">
        <v>8.2100000000000006E-2</v>
      </c>
      <c r="BE157" s="29">
        <v>8778.73</v>
      </c>
      <c r="BF157" s="29">
        <v>3757.9</v>
      </c>
      <c r="BG157" s="28">
        <v>1.1685000000000001</v>
      </c>
      <c r="BH157" s="28">
        <v>0.56699999999999995</v>
      </c>
      <c r="BI157" s="28">
        <v>0.22939999999999999</v>
      </c>
      <c r="BJ157" s="28">
        <v>0.14019999999999999</v>
      </c>
      <c r="BK157" s="28">
        <v>3.1899999999999998E-2</v>
      </c>
      <c r="BL157" s="28">
        <v>3.15E-2</v>
      </c>
    </row>
    <row r="158" spans="1:64" x14ac:dyDescent="0.25">
      <c r="A158" s="28" t="s">
        <v>422</v>
      </c>
      <c r="B158" s="28">
        <v>50617</v>
      </c>
      <c r="C158" s="28">
        <v>79.569999999999993</v>
      </c>
      <c r="D158" s="28">
        <v>9.76</v>
      </c>
      <c r="E158" s="28">
        <v>776.37</v>
      </c>
      <c r="F158" s="28">
        <v>773.86</v>
      </c>
      <c r="G158" s="28">
        <v>3.8E-3</v>
      </c>
      <c r="H158" s="28">
        <v>4.0000000000000002E-4</v>
      </c>
      <c r="I158" s="28">
        <v>5.7000000000000002E-3</v>
      </c>
      <c r="J158" s="28">
        <v>2.3E-3</v>
      </c>
      <c r="K158" s="28">
        <v>1.52E-2</v>
      </c>
      <c r="L158" s="28">
        <v>0.95279999999999998</v>
      </c>
      <c r="M158" s="28">
        <v>1.9800000000000002E-2</v>
      </c>
      <c r="N158" s="28">
        <v>0.36270000000000002</v>
      </c>
      <c r="O158" s="28">
        <v>0</v>
      </c>
      <c r="P158" s="28">
        <v>0.1295</v>
      </c>
      <c r="Q158" s="28">
        <v>39.24</v>
      </c>
      <c r="R158" s="29">
        <v>47441.919999999998</v>
      </c>
      <c r="S158" s="28">
        <v>0.24709999999999999</v>
      </c>
      <c r="T158" s="28">
        <v>0.17699999999999999</v>
      </c>
      <c r="U158" s="28">
        <v>0.57589999999999997</v>
      </c>
      <c r="V158" s="28">
        <v>16.45</v>
      </c>
      <c r="W158" s="28">
        <v>6.94</v>
      </c>
      <c r="X158" s="29">
        <v>59078.48</v>
      </c>
      <c r="Y158" s="28">
        <v>107.34</v>
      </c>
      <c r="Z158" s="29">
        <v>120919.44</v>
      </c>
      <c r="AA158" s="28">
        <v>0.83479999999999999</v>
      </c>
      <c r="AB158" s="28">
        <v>0.1071</v>
      </c>
      <c r="AC158" s="28">
        <v>5.67E-2</v>
      </c>
      <c r="AD158" s="28">
        <v>1.2999999999999999E-3</v>
      </c>
      <c r="AE158" s="28">
        <v>0.16600000000000001</v>
      </c>
      <c r="AF158" s="28">
        <v>120.92</v>
      </c>
      <c r="AG158" s="29">
        <v>3227.18</v>
      </c>
      <c r="AH158" s="28">
        <v>434.65</v>
      </c>
      <c r="AI158" s="29">
        <v>120775.5</v>
      </c>
      <c r="AJ158" s="28" t="s">
        <v>16</v>
      </c>
      <c r="AK158" s="29">
        <v>30503</v>
      </c>
      <c r="AL158" s="29">
        <v>42342.34</v>
      </c>
      <c r="AM158" s="28">
        <v>44.48</v>
      </c>
      <c r="AN158" s="28">
        <v>24.98</v>
      </c>
      <c r="AO158" s="28">
        <v>28.46</v>
      </c>
      <c r="AP158" s="28">
        <v>4.71</v>
      </c>
      <c r="AQ158" s="29">
        <v>1062.76</v>
      </c>
      <c r="AR158" s="28">
        <v>1.141</v>
      </c>
      <c r="AS158" s="29">
        <v>1214.94</v>
      </c>
      <c r="AT158" s="29">
        <v>1794.99</v>
      </c>
      <c r="AU158" s="29">
        <v>5102.21</v>
      </c>
      <c r="AV158" s="28">
        <v>993.87</v>
      </c>
      <c r="AW158" s="28">
        <v>175.35</v>
      </c>
      <c r="AX158" s="29">
        <v>9281.35</v>
      </c>
      <c r="AY158" s="29">
        <v>4522.0200000000004</v>
      </c>
      <c r="AZ158" s="28">
        <v>0.48149999999999998</v>
      </c>
      <c r="BA158" s="29">
        <v>4130.62</v>
      </c>
      <c r="BB158" s="28">
        <v>0.43980000000000002</v>
      </c>
      <c r="BC158" s="28">
        <v>739.16</v>
      </c>
      <c r="BD158" s="28">
        <v>7.8700000000000006E-2</v>
      </c>
      <c r="BE158" s="29">
        <v>9391.7900000000009</v>
      </c>
      <c r="BF158" s="29">
        <v>3848.03</v>
      </c>
      <c r="BG158" s="28">
        <v>1.2582</v>
      </c>
      <c r="BH158" s="28">
        <v>0.53500000000000003</v>
      </c>
      <c r="BI158" s="28">
        <v>0.20780000000000001</v>
      </c>
      <c r="BJ158" s="28">
        <v>0.193</v>
      </c>
      <c r="BK158" s="28">
        <v>3.5999999999999997E-2</v>
      </c>
      <c r="BL158" s="28">
        <v>2.8299999999999999E-2</v>
      </c>
    </row>
    <row r="159" spans="1:64" x14ac:dyDescent="0.25">
      <c r="A159" s="28" t="s">
        <v>423</v>
      </c>
      <c r="B159" s="28">
        <v>46094</v>
      </c>
      <c r="C159" s="28">
        <v>102.81</v>
      </c>
      <c r="D159" s="28">
        <v>28.15</v>
      </c>
      <c r="E159" s="29">
        <v>2893.74</v>
      </c>
      <c r="F159" s="29">
        <v>2811.52</v>
      </c>
      <c r="G159" s="28">
        <v>5.1000000000000004E-3</v>
      </c>
      <c r="H159" s="28">
        <v>2.9999999999999997E-4</v>
      </c>
      <c r="I159" s="28">
        <v>8.3999999999999995E-3</v>
      </c>
      <c r="J159" s="28">
        <v>1.4E-3</v>
      </c>
      <c r="K159" s="28">
        <v>1.47E-2</v>
      </c>
      <c r="L159" s="28">
        <v>0.94699999999999995</v>
      </c>
      <c r="M159" s="28">
        <v>2.3099999999999999E-2</v>
      </c>
      <c r="N159" s="28">
        <v>0.37269999999999998</v>
      </c>
      <c r="O159" s="28">
        <v>4.4999999999999997E-3</v>
      </c>
      <c r="P159" s="28">
        <v>0.13370000000000001</v>
      </c>
      <c r="Q159" s="28">
        <v>124.23</v>
      </c>
      <c r="R159" s="29">
        <v>54875.88</v>
      </c>
      <c r="S159" s="28">
        <v>0.20019999999999999</v>
      </c>
      <c r="T159" s="28">
        <v>0.1903</v>
      </c>
      <c r="U159" s="28">
        <v>0.60960000000000003</v>
      </c>
      <c r="V159" s="28">
        <v>18.75</v>
      </c>
      <c r="W159" s="28">
        <v>16.850000000000001</v>
      </c>
      <c r="X159" s="29">
        <v>72631.19</v>
      </c>
      <c r="Y159" s="28">
        <v>166.81</v>
      </c>
      <c r="Z159" s="29">
        <v>135634.35</v>
      </c>
      <c r="AA159" s="28">
        <v>0.76519999999999999</v>
      </c>
      <c r="AB159" s="28">
        <v>0.1832</v>
      </c>
      <c r="AC159" s="28">
        <v>5.0599999999999999E-2</v>
      </c>
      <c r="AD159" s="28">
        <v>1E-3</v>
      </c>
      <c r="AE159" s="28">
        <v>0.23730000000000001</v>
      </c>
      <c r="AF159" s="28">
        <v>135.63</v>
      </c>
      <c r="AG159" s="29">
        <v>3904.02</v>
      </c>
      <c r="AH159" s="28">
        <v>455.21</v>
      </c>
      <c r="AI159" s="29">
        <v>142856.84</v>
      </c>
      <c r="AJ159" s="28" t="s">
        <v>16</v>
      </c>
      <c r="AK159" s="29">
        <v>30944</v>
      </c>
      <c r="AL159" s="29">
        <v>44262.96</v>
      </c>
      <c r="AM159" s="28">
        <v>46.12</v>
      </c>
      <c r="AN159" s="28">
        <v>27.09</v>
      </c>
      <c r="AO159" s="28">
        <v>30.55</v>
      </c>
      <c r="AP159" s="28">
        <v>4.17</v>
      </c>
      <c r="AQ159" s="28">
        <v>779.21</v>
      </c>
      <c r="AR159" s="28">
        <v>1.0146999999999999</v>
      </c>
      <c r="AS159" s="29">
        <v>1112.82</v>
      </c>
      <c r="AT159" s="29">
        <v>1692.04</v>
      </c>
      <c r="AU159" s="29">
        <v>5085.97</v>
      </c>
      <c r="AV159" s="28">
        <v>887.46</v>
      </c>
      <c r="AW159" s="28">
        <v>247.11</v>
      </c>
      <c r="AX159" s="29">
        <v>9025.39</v>
      </c>
      <c r="AY159" s="29">
        <v>4096.16</v>
      </c>
      <c r="AZ159" s="28">
        <v>0.46710000000000002</v>
      </c>
      <c r="BA159" s="29">
        <v>3938.66</v>
      </c>
      <c r="BB159" s="28">
        <v>0.44919999999999999</v>
      </c>
      <c r="BC159" s="28">
        <v>733.8</v>
      </c>
      <c r="BD159" s="28">
        <v>8.3699999999999997E-2</v>
      </c>
      <c r="BE159" s="29">
        <v>8768.6200000000008</v>
      </c>
      <c r="BF159" s="29">
        <v>3176.14</v>
      </c>
      <c r="BG159" s="28">
        <v>0.93259999999999998</v>
      </c>
      <c r="BH159" s="28">
        <v>0.58430000000000004</v>
      </c>
      <c r="BI159" s="28">
        <v>0.222</v>
      </c>
      <c r="BJ159" s="28">
        <v>0.1331</v>
      </c>
      <c r="BK159" s="28">
        <v>3.0700000000000002E-2</v>
      </c>
      <c r="BL159" s="28">
        <v>2.98E-2</v>
      </c>
    </row>
    <row r="160" spans="1:64" x14ac:dyDescent="0.25">
      <c r="A160" s="28" t="s">
        <v>424</v>
      </c>
      <c r="B160" s="28">
        <v>47795</v>
      </c>
      <c r="C160" s="28">
        <v>169.81</v>
      </c>
      <c r="D160" s="28">
        <v>11.02</v>
      </c>
      <c r="E160" s="29">
        <v>1871.57</v>
      </c>
      <c r="F160" s="29">
        <v>1839.76</v>
      </c>
      <c r="G160" s="28">
        <v>2.3999999999999998E-3</v>
      </c>
      <c r="H160" s="28">
        <v>1E-4</v>
      </c>
      <c r="I160" s="28">
        <v>5.3E-3</v>
      </c>
      <c r="J160" s="28">
        <v>1.1000000000000001E-3</v>
      </c>
      <c r="K160" s="28">
        <v>6.4000000000000003E-3</v>
      </c>
      <c r="L160" s="28">
        <v>0.9698</v>
      </c>
      <c r="M160" s="28">
        <v>1.49E-2</v>
      </c>
      <c r="N160" s="28">
        <v>0.46360000000000001</v>
      </c>
      <c r="O160" s="28">
        <v>1.7299999999999999E-2</v>
      </c>
      <c r="P160" s="28">
        <v>0.14630000000000001</v>
      </c>
      <c r="Q160" s="28">
        <v>84.69</v>
      </c>
      <c r="R160" s="29">
        <v>50565.279999999999</v>
      </c>
      <c r="S160" s="28">
        <v>0.19639999999999999</v>
      </c>
      <c r="T160" s="28">
        <v>0.15640000000000001</v>
      </c>
      <c r="U160" s="28">
        <v>0.6472</v>
      </c>
      <c r="V160" s="28">
        <v>17.649999999999999</v>
      </c>
      <c r="W160" s="28">
        <v>12.79</v>
      </c>
      <c r="X160" s="29">
        <v>64150.04</v>
      </c>
      <c r="Y160" s="28">
        <v>142.15</v>
      </c>
      <c r="Z160" s="29">
        <v>153613.15</v>
      </c>
      <c r="AA160" s="28">
        <v>0.63929999999999998</v>
      </c>
      <c r="AB160" s="28">
        <v>0.15620000000000001</v>
      </c>
      <c r="AC160" s="28">
        <v>0.20369999999999999</v>
      </c>
      <c r="AD160" s="28">
        <v>8.9999999999999998E-4</v>
      </c>
      <c r="AE160" s="28">
        <v>0.36149999999999999</v>
      </c>
      <c r="AF160" s="28">
        <v>153.61000000000001</v>
      </c>
      <c r="AG160" s="29">
        <v>4216.38</v>
      </c>
      <c r="AH160" s="28">
        <v>400.08</v>
      </c>
      <c r="AI160" s="29">
        <v>140569.28</v>
      </c>
      <c r="AJ160" s="28" t="s">
        <v>16</v>
      </c>
      <c r="AK160" s="29">
        <v>28082</v>
      </c>
      <c r="AL160" s="29">
        <v>42158.37</v>
      </c>
      <c r="AM160" s="28">
        <v>36.32</v>
      </c>
      <c r="AN160" s="28">
        <v>25.34</v>
      </c>
      <c r="AO160" s="28">
        <v>27.6</v>
      </c>
      <c r="AP160" s="28">
        <v>3.93</v>
      </c>
      <c r="AQ160" s="28">
        <v>377.45</v>
      </c>
      <c r="AR160" s="28">
        <v>0.93510000000000004</v>
      </c>
      <c r="AS160" s="29">
        <v>1226.43</v>
      </c>
      <c r="AT160" s="29">
        <v>2106.6</v>
      </c>
      <c r="AU160" s="29">
        <v>5520.85</v>
      </c>
      <c r="AV160" s="28">
        <v>808.76</v>
      </c>
      <c r="AW160" s="28">
        <v>190.04</v>
      </c>
      <c r="AX160" s="29">
        <v>9852.69</v>
      </c>
      <c r="AY160" s="29">
        <v>4562.38</v>
      </c>
      <c r="AZ160" s="28">
        <v>0.47389999999999999</v>
      </c>
      <c r="BA160" s="29">
        <v>4011.44</v>
      </c>
      <c r="BB160" s="28">
        <v>0.41670000000000001</v>
      </c>
      <c r="BC160" s="29">
        <v>1054.01</v>
      </c>
      <c r="BD160" s="28">
        <v>0.1095</v>
      </c>
      <c r="BE160" s="29">
        <v>9627.83</v>
      </c>
      <c r="BF160" s="29">
        <v>3644.53</v>
      </c>
      <c r="BG160" s="28">
        <v>1.1525000000000001</v>
      </c>
      <c r="BH160" s="28">
        <v>0.55249999999999999</v>
      </c>
      <c r="BI160" s="28">
        <v>0.2356</v>
      </c>
      <c r="BJ160" s="28">
        <v>0.14960000000000001</v>
      </c>
      <c r="BK160" s="28">
        <v>3.8300000000000001E-2</v>
      </c>
      <c r="BL160" s="28">
        <v>2.4E-2</v>
      </c>
    </row>
    <row r="161" spans="1:64" x14ac:dyDescent="0.25">
      <c r="A161" s="28" t="s">
        <v>425</v>
      </c>
      <c r="B161" s="28">
        <v>50625</v>
      </c>
      <c r="C161" s="28">
        <v>80.95</v>
      </c>
      <c r="D161" s="28">
        <v>9.52</v>
      </c>
      <c r="E161" s="28">
        <v>770.97</v>
      </c>
      <c r="F161" s="28">
        <v>759</v>
      </c>
      <c r="G161" s="28">
        <v>3.5999999999999999E-3</v>
      </c>
      <c r="H161" s="28">
        <v>2.0000000000000001E-4</v>
      </c>
      <c r="I161" s="28">
        <v>5.4000000000000003E-3</v>
      </c>
      <c r="J161" s="28">
        <v>1.9E-3</v>
      </c>
      <c r="K161" s="28">
        <v>1.2800000000000001E-2</v>
      </c>
      <c r="L161" s="28">
        <v>0.95760000000000001</v>
      </c>
      <c r="M161" s="28">
        <v>1.8499999999999999E-2</v>
      </c>
      <c r="N161" s="28">
        <v>0.38679999999999998</v>
      </c>
      <c r="O161" s="28">
        <v>0</v>
      </c>
      <c r="P161" s="28">
        <v>0.13800000000000001</v>
      </c>
      <c r="Q161" s="28">
        <v>39.15</v>
      </c>
      <c r="R161" s="29">
        <v>47079.48</v>
      </c>
      <c r="S161" s="28">
        <v>0.25019999999999998</v>
      </c>
      <c r="T161" s="28">
        <v>0.1676</v>
      </c>
      <c r="U161" s="28">
        <v>0.58220000000000005</v>
      </c>
      <c r="V161" s="28">
        <v>16.239999999999998</v>
      </c>
      <c r="W161" s="28">
        <v>7.18</v>
      </c>
      <c r="X161" s="29">
        <v>55895.47</v>
      </c>
      <c r="Y161" s="28">
        <v>103.36</v>
      </c>
      <c r="Z161" s="29">
        <v>111218.87</v>
      </c>
      <c r="AA161" s="28">
        <v>0.85650000000000004</v>
      </c>
      <c r="AB161" s="28">
        <v>9.1399999999999995E-2</v>
      </c>
      <c r="AC161" s="28">
        <v>5.0700000000000002E-2</v>
      </c>
      <c r="AD161" s="28">
        <v>1.4E-3</v>
      </c>
      <c r="AE161" s="28">
        <v>0.14449999999999999</v>
      </c>
      <c r="AF161" s="28">
        <v>111.22</v>
      </c>
      <c r="AG161" s="29">
        <v>2790.26</v>
      </c>
      <c r="AH161" s="28">
        <v>402.87</v>
      </c>
      <c r="AI161" s="29">
        <v>108425.9</v>
      </c>
      <c r="AJ161" s="28" t="s">
        <v>16</v>
      </c>
      <c r="AK161" s="29">
        <v>29922</v>
      </c>
      <c r="AL161" s="29">
        <v>40836.89</v>
      </c>
      <c r="AM161" s="28">
        <v>40.71</v>
      </c>
      <c r="AN161" s="28">
        <v>23.85</v>
      </c>
      <c r="AO161" s="28">
        <v>26.96</v>
      </c>
      <c r="AP161" s="28">
        <v>4.4000000000000004</v>
      </c>
      <c r="AQ161" s="29">
        <v>1050.49</v>
      </c>
      <c r="AR161" s="28">
        <v>1.165</v>
      </c>
      <c r="AS161" s="29">
        <v>1254.3499999999999</v>
      </c>
      <c r="AT161" s="29">
        <v>1928.97</v>
      </c>
      <c r="AU161" s="29">
        <v>5098.96</v>
      </c>
      <c r="AV161" s="28">
        <v>925</v>
      </c>
      <c r="AW161" s="28">
        <v>152.21</v>
      </c>
      <c r="AX161" s="29">
        <v>9359.49</v>
      </c>
      <c r="AY161" s="29">
        <v>4913.03</v>
      </c>
      <c r="AZ161" s="28">
        <v>0.5151</v>
      </c>
      <c r="BA161" s="29">
        <v>3880.86</v>
      </c>
      <c r="BB161" s="28">
        <v>0.40689999999999998</v>
      </c>
      <c r="BC161" s="28">
        <v>744.19</v>
      </c>
      <c r="BD161" s="28">
        <v>7.8E-2</v>
      </c>
      <c r="BE161" s="29">
        <v>9538.07</v>
      </c>
      <c r="BF161" s="29">
        <v>4168.1499999999996</v>
      </c>
      <c r="BG161" s="28">
        <v>1.4759</v>
      </c>
      <c r="BH161" s="28">
        <v>0.5302</v>
      </c>
      <c r="BI161" s="28">
        <v>0.2029</v>
      </c>
      <c r="BJ161" s="28">
        <v>0.20280000000000001</v>
      </c>
      <c r="BK161" s="28">
        <v>3.5999999999999997E-2</v>
      </c>
      <c r="BL161" s="28">
        <v>2.81E-2</v>
      </c>
    </row>
    <row r="162" spans="1:64" x14ac:dyDescent="0.25">
      <c r="A162" s="28" t="s">
        <v>426</v>
      </c>
      <c r="B162" s="28">
        <v>48413</v>
      </c>
      <c r="C162" s="28">
        <v>121</v>
      </c>
      <c r="D162" s="28">
        <v>10.5</v>
      </c>
      <c r="E162" s="29">
        <v>1270.31</v>
      </c>
      <c r="F162" s="29">
        <v>1269.24</v>
      </c>
      <c r="G162" s="28">
        <v>2.0999999999999999E-3</v>
      </c>
      <c r="H162" s="28">
        <v>4.0000000000000002E-4</v>
      </c>
      <c r="I162" s="28">
        <v>6.6E-3</v>
      </c>
      <c r="J162" s="28">
        <v>1.6999999999999999E-3</v>
      </c>
      <c r="K162" s="28">
        <v>1.6400000000000001E-2</v>
      </c>
      <c r="L162" s="28">
        <v>0.9516</v>
      </c>
      <c r="M162" s="28">
        <v>2.12E-2</v>
      </c>
      <c r="N162" s="28">
        <v>0.46250000000000002</v>
      </c>
      <c r="O162" s="28">
        <v>5.0000000000000001E-4</v>
      </c>
      <c r="P162" s="28">
        <v>0.14699999999999999</v>
      </c>
      <c r="Q162" s="28">
        <v>58.92</v>
      </c>
      <c r="R162" s="29">
        <v>49203.8</v>
      </c>
      <c r="S162" s="28">
        <v>0.18590000000000001</v>
      </c>
      <c r="T162" s="28">
        <v>0.1663</v>
      </c>
      <c r="U162" s="28">
        <v>0.64780000000000004</v>
      </c>
      <c r="V162" s="28">
        <v>17.61</v>
      </c>
      <c r="W162" s="28">
        <v>9.19</v>
      </c>
      <c r="X162" s="29">
        <v>62004.86</v>
      </c>
      <c r="Y162" s="28">
        <v>132.51</v>
      </c>
      <c r="Z162" s="29">
        <v>108234.63</v>
      </c>
      <c r="AA162" s="28">
        <v>0.83279999999999998</v>
      </c>
      <c r="AB162" s="28">
        <v>0.1099</v>
      </c>
      <c r="AC162" s="28">
        <v>5.5100000000000003E-2</v>
      </c>
      <c r="AD162" s="28">
        <v>2.2000000000000001E-3</v>
      </c>
      <c r="AE162" s="28">
        <v>0.1714</v>
      </c>
      <c r="AF162" s="28">
        <v>108.23</v>
      </c>
      <c r="AG162" s="29">
        <v>2697.35</v>
      </c>
      <c r="AH162" s="28">
        <v>381.3</v>
      </c>
      <c r="AI162" s="29">
        <v>103318.56</v>
      </c>
      <c r="AJ162" s="28" t="s">
        <v>16</v>
      </c>
      <c r="AK162" s="29">
        <v>28835</v>
      </c>
      <c r="AL162" s="29">
        <v>39731.53</v>
      </c>
      <c r="AM162" s="28">
        <v>38.19</v>
      </c>
      <c r="AN162" s="28">
        <v>23.94</v>
      </c>
      <c r="AO162" s="28">
        <v>25.96</v>
      </c>
      <c r="AP162" s="28">
        <v>4.3499999999999996</v>
      </c>
      <c r="AQ162" s="29">
        <v>1047.45</v>
      </c>
      <c r="AR162" s="28">
        <v>1.0823</v>
      </c>
      <c r="AS162" s="29">
        <v>1047.71</v>
      </c>
      <c r="AT162" s="29">
        <v>1942.6</v>
      </c>
      <c r="AU162" s="29">
        <v>4852.49</v>
      </c>
      <c r="AV162" s="28">
        <v>874.54</v>
      </c>
      <c r="AW162" s="28">
        <v>216.5</v>
      </c>
      <c r="AX162" s="29">
        <v>8933.84</v>
      </c>
      <c r="AY162" s="29">
        <v>4994.32</v>
      </c>
      <c r="AZ162" s="28">
        <v>0.55120000000000002</v>
      </c>
      <c r="BA162" s="29">
        <v>3192.19</v>
      </c>
      <c r="BB162" s="28">
        <v>0.3523</v>
      </c>
      <c r="BC162" s="28">
        <v>875.13</v>
      </c>
      <c r="BD162" s="28">
        <v>9.6600000000000005E-2</v>
      </c>
      <c r="BE162" s="29">
        <v>9061.6299999999992</v>
      </c>
      <c r="BF162" s="29">
        <v>4581.09</v>
      </c>
      <c r="BG162" s="28">
        <v>1.8109</v>
      </c>
      <c r="BH162" s="28">
        <v>0.53810000000000002</v>
      </c>
      <c r="BI162" s="28">
        <v>0.22020000000000001</v>
      </c>
      <c r="BJ162" s="28">
        <v>0.1827</v>
      </c>
      <c r="BK162" s="28">
        <v>3.61E-2</v>
      </c>
      <c r="BL162" s="28">
        <v>2.29E-2</v>
      </c>
    </row>
    <row r="163" spans="1:64" x14ac:dyDescent="0.25">
      <c r="A163" s="28" t="s">
        <v>427</v>
      </c>
      <c r="B163" s="28">
        <v>45773</v>
      </c>
      <c r="C163" s="28">
        <v>52</v>
      </c>
      <c r="D163" s="28">
        <v>50.77</v>
      </c>
      <c r="E163" s="29">
        <v>2640.03</v>
      </c>
      <c r="F163" s="29">
        <v>2539.7600000000002</v>
      </c>
      <c r="G163" s="28">
        <v>1.37E-2</v>
      </c>
      <c r="H163" s="28">
        <v>2.0000000000000001E-4</v>
      </c>
      <c r="I163" s="28">
        <v>4.8899999999999999E-2</v>
      </c>
      <c r="J163" s="28">
        <v>1.8E-3</v>
      </c>
      <c r="K163" s="28">
        <v>3.78E-2</v>
      </c>
      <c r="L163" s="28">
        <v>0.83320000000000005</v>
      </c>
      <c r="M163" s="28">
        <v>6.4399999999999999E-2</v>
      </c>
      <c r="N163" s="28">
        <v>0.47089999999999999</v>
      </c>
      <c r="O163" s="28">
        <v>7.6E-3</v>
      </c>
      <c r="P163" s="28">
        <v>0.1288</v>
      </c>
      <c r="Q163" s="28">
        <v>116.81</v>
      </c>
      <c r="R163" s="29">
        <v>56384.78</v>
      </c>
      <c r="S163" s="28">
        <v>0.2545</v>
      </c>
      <c r="T163" s="28">
        <v>0.1951</v>
      </c>
      <c r="U163" s="28">
        <v>0.5504</v>
      </c>
      <c r="V163" s="28">
        <v>17.71</v>
      </c>
      <c r="W163" s="28">
        <v>17.510000000000002</v>
      </c>
      <c r="X163" s="29">
        <v>76500.38</v>
      </c>
      <c r="Y163" s="28">
        <v>146.71</v>
      </c>
      <c r="Z163" s="29">
        <v>138727.57</v>
      </c>
      <c r="AA163" s="28">
        <v>0.68940000000000001</v>
      </c>
      <c r="AB163" s="28">
        <v>0.26879999999999998</v>
      </c>
      <c r="AC163" s="28">
        <v>4.0500000000000001E-2</v>
      </c>
      <c r="AD163" s="28">
        <v>1.4E-3</v>
      </c>
      <c r="AE163" s="28">
        <v>0.3125</v>
      </c>
      <c r="AF163" s="28">
        <v>138.72999999999999</v>
      </c>
      <c r="AG163" s="29">
        <v>4372.63</v>
      </c>
      <c r="AH163" s="28">
        <v>494.7</v>
      </c>
      <c r="AI163" s="29">
        <v>152791.01999999999</v>
      </c>
      <c r="AJ163" s="28" t="s">
        <v>16</v>
      </c>
      <c r="AK163" s="29">
        <v>28161</v>
      </c>
      <c r="AL163" s="29">
        <v>43101.51</v>
      </c>
      <c r="AM163" s="28">
        <v>51.24</v>
      </c>
      <c r="AN163" s="28">
        <v>29.49</v>
      </c>
      <c r="AO163" s="28">
        <v>33.57</v>
      </c>
      <c r="AP163" s="28">
        <v>4.37</v>
      </c>
      <c r="AQ163" s="29">
        <v>1109.0999999999999</v>
      </c>
      <c r="AR163" s="28">
        <v>1.0653999999999999</v>
      </c>
      <c r="AS163" s="29">
        <v>1160.25</v>
      </c>
      <c r="AT163" s="29">
        <v>1761.92</v>
      </c>
      <c r="AU163" s="29">
        <v>5712.68</v>
      </c>
      <c r="AV163" s="28">
        <v>989.17</v>
      </c>
      <c r="AW163" s="28">
        <v>289.43</v>
      </c>
      <c r="AX163" s="29">
        <v>9913.4500000000007</v>
      </c>
      <c r="AY163" s="29">
        <v>4304.5</v>
      </c>
      <c r="AZ163" s="28">
        <v>0.43630000000000002</v>
      </c>
      <c r="BA163" s="29">
        <v>4673.38</v>
      </c>
      <c r="BB163" s="28">
        <v>0.47370000000000001</v>
      </c>
      <c r="BC163" s="28">
        <v>887.34</v>
      </c>
      <c r="BD163" s="28">
        <v>8.9899999999999994E-2</v>
      </c>
      <c r="BE163" s="29">
        <v>9865.2199999999993</v>
      </c>
      <c r="BF163" s="29">
        <v>2956.78</v>
      </c>
      <c r="BG163" s="28">
        <v>0.86839999999999995</v>
      </c>
      <c r="BH163" s="28">
        <v>0.58520000000000005</v>
      </c>
      <c r="BI163" s="28">
        <v>0.21529999999999999</v>
      </c>
      <c r="BJ163" s="28">
        <v>0.1472</v>
      </c>
      <c r="BK163" s="28">
        <v>3.0599999999999999E-2</v>
      </c>
      <c r="BL163" s="28">
        <v>2.1700000000000001E-2</v>
      </c>
    </row>
    <row r="164" spans="1:64" x14ac:dyDescent="0.25">
      <c r="A164" s="28" t="s">
        <v>428</v>
      </c>
      <c r="B164" s="28">
        <v>50682</v>
      </c>
      <c r="C164" s="28">
        <v>103.43</v>
      </c>
      <c r="D164" s="28">
        <v>10.76</v>
      </c>
      <c r="E164" s="29">
        <v>1113.07</v>
      </c>
      <c r="F164" s="29">
        <v>1120.29</v>
      </c>
      <c r="G164" s="28">
        <v>3.3E-3</v>
      </c>
      <c r="H164" s="28">
        <v>2.0000000000000001E-4</v>
      </c>
      <c r="I164" s="28">
        <v>6.8999999999999999E-3</v>
      </c>
      <c r="J164" s="28">
        <v>1.5E-3</v>
      </c>
      <c r="K164" s="28">
        <v>2.0799999999999999E-2</v>
      </c>
      <c r="L164" s="28">
        <v>0.94469999999999998</v>
      </c>
      <c r="M164" s="28">
        <v>2.2700000000000001E-2</v>
      </c>
      <c r="N164" s="28">
        <v>0.38629999999999998</v>
      </c>
      <c r="O164" s="28">
        <v>0</v>
      </c>
      <c r="P164" s="28">
        <v>0.1363</v>
      </c>
      <c r="Q164" s="28">
        <v>51.52</v>
      </c>
      <c r="R164" s="29">
        <v>50139.98</v>
      </c>
      <c r="S164" s="28">
        <v>0.23280000000000001</v>
      </c>
      <c r="T164" s="28">
        <v>0.18179999999999999</v>
      </c>
      <c r="U164" s="28">
        <v>0.58540000000000003</v>
      </c>
      <c r="V164" s="28">
        <v>17.690000000000001</v>
      </c>
      <c r="W164" s="28">
        <v>8.9600000000000009</v>
      </c>
      <c r="X164" s="29">
        <v>60861.45</v>
      </c>
      <c r="Y164" s="28">
        <v>119.97</v>
      </c>
      <c r="Z164" s="29">
        <v>106854.31</v>
      </c>
      <c r="AA164" s="28">
        <v>0.88890000000000002</v>
      </c>
      <c r="AB164" s="28">
        <v>6.5799999999999997E-2</v>
      </c>
      <c r="AC164" s="28">
        <v>4.3299999999999998E-2</v>
      </c>
      <c r="AD164" s="28">
        <v>2E-3</v>
      </c>
      <c r="AE164" s="28">
        <v>0.113</v>
      </c>
      <c r="AF164" s="28">
        <v>106.85</v>
      </c>
      <c r="AG164" s="29">
        <v>2539.5</v>
      </c>
      <c r="AH164" s="28">
        <v>375.74</v>
      </c>
      <c r="AI164" s="29">
        <v>103370.08</v>
      </c>
      <c r="AJ164" s="28" t="s">
        <v>16</v>
      </c>
      <c r="AK164" s="29">
        <v>30687</v>
      </c>
      <c r="AL164" s="29">
        <v>42245.9</v>
      </c>
      <c r="AM164" s="28">
        <v>36.03</v>
      </c>
      <c r="AN164" s="28">
        <v>23.15</v>
      </c>
      <c r="AO164" s="28">
        <v>25.4</v>
      </c>
      <c r="AP164" s="28">
        <v>4.3600000000000003</v>
      </c>
      <c r="AQ164" s="29">
        <v>1076.92</v>
      </c>
      <c r="AR164" s="28">
        <v>1.228</v>
      </c>
      <c r="AS164" s="29">
        <v>1097.83</v>
      </c>
      <c r="AT164" s="29">
        <v>1823.44</v>
      </c>
      <c r="AU164" s="29">
        <v>4961.26</v>
      </c>
      <c r="AV164" s="28">
        <v>865.66</v>
      </c>
      <c r="AW164" s="28">
        <v>198.34</v>
      </c>
      <c r="AX164" s="29">
        <v>8946.5400000000009</v>
      </c>
      <c r="AY164" s="29">
        <v>4859.8100000000004</v>
      </c>
      <c r="AZ164" s="28">
        <v>0.53469999999999995</v>
      </c>
      <c r="BA164" s="29">
        <v>3498.09</v>
      </c>
      <c r="BB164" s="28">
        <v>0.38490000000000002</v>
      </c>
      <c r="BC164" s="28">
        <v>731.32</v>
      </c>
      <c r="BD164" s="28">
        <v>8.0500000000000002E-2</v>
      </c>
      <c r="BE164" s="29">
        <v>9089.2099999999991</v>
      </c>
      <c r="BF164" s="29">
        <v>4433.26</v>
      </c>
      <c r="BG164" s="28">
        <v>1.6222000000000001</v>
      </c>
      <c r="BH164" s="28">
        <v>0.54410000000000003</v>
      </c>
      <c r="BI164" s="28">
        <v>0.2097</v>
      </c>
      <c r="BJ164" s="28">
        <v>0.1845</v>
      </c>
      <c r="BK164" s="28">
        <v>3.7499999999999999E-2</v>
      </c>
      <c r="BL164" s="28">
        <v>2.4199999999999999E-2</v>
      </c>
    </row>
    <row r="165" spans="1:64" x14ac:dyDescent="0.25">
      <c r="A165" s="28" t="s">
        <v>429</v>
      </c>
      <c r="B165" s="28">
        <v>43943</v>
      </c>
      <c r="C165" s="28">
        <v>17.52</v>
      </c>
      <c r="D165" s="28">
        <v>362.4</v>
      </c>
      <c r="E165" s="29">
        <v>6350.59</v>
      </c>
      <c r="F165" s="29">
        <v>5400.29</v>
      </c>
      <c r="G165" s="28">
        <v>5.4999999999999997E-3</v>
      </c>
      <c r="H165" s="28">
        <v>4.0000000000000002E-4</v>
      </c>
      <c r="I165" s="28">
        <v>0.31790000000000002</v>
      </c>
      <c r="J165" s="28">
        <v>1.6000000000000001E-3</v>
      </c>
      <c r="K165" s="28">
        <v>4.2099999999999999E-2</v>
      </c>
      <c r="L165" s="28">
        <v>0.54710000000000003</v>
      </c>
      <c r="M165" s="28">
        <v>8.5400000000000004E-2</v>
      </c>
      <c r="N165" s="28">
        <v>0.70540000000000003</v>
      </c>
      <c r="O165" s="28">
        <v>1.7299999999999999E-2</v>
      </c>
      <c r="P165" s="28">
        <v>0.1542</v>
      </c>
      <c r="Q165" s="28">
        <v>241.68</v>
      </c>
      <c r="R165" s="29">
        <v>55778.3</v>
      </c>
      <c r="S165" s="28">
        <v>0.21210000000000001</v>
      </c>
      <c r="T165" s="28">
        <v>0.1928</v>
      </c>
      <c r="U165" s="28">
        <v>0.59509999999999996</v>
      </c>
      <c r="V165" s="28">
        <v>18.079999999999998</v>
      </c>
      <c r="W165" s="28">
        <v>36.82</v>
      </c>
      <c r="X165" s="29">
        <v>77511.28</v>
      </c>
      <c r="Y165" s="28">
        <v>170.55</v>
      </c>
      <c r="Z165" s="29">
        <v>90860.59</v>
      </c>
      <c r="AA165" s="28">
        <v>0.68010000000000004</v>
      </c>
      <c r="AB165" s="28">
        <v>0.28210000000000002</v>
      </c>
      <c r="AC165" s="28">
        <v>3.5900000000000001E-2</v>
      </c>
      <c r="AD165" s="28">
        <v>2E-3</v>
      </c>
      <c r="AE165" s="28">
        <v>0.32219999999999999</v>
      </c>
      <c r="AF165" s="28">
        <v>90.86</v>
      </c>
      <c r="AG165" s="29">
        <v>3340.83</v>
      </c>
      <c r="AH165" s="28">
        <v>428.98</v>
      </c>
      <c r="AI165" s="29">
        <v>98925.78</v>
      </c>
      <c r="AJ165" s="28" t="s">
        <v>16</v>
      </c>
      <c r="AK165" s="29">
        <v>24456</v>
      </c>
      <c r="AL165" s="29">
        <v>34429.519999999997</v>
      </c>
      <c r="AM165" s="28">
        <v>55.53</v>
      </c>
      <c r="AN165" s="28">
        <v>33.979999999999997</v>
      </c>
      <c r="AO165" s="28">
        <v>39.950000000000003</v>
      </c>
      <c r="AP165" s="28">
        <v>4.41</v>
      </c>
      <c r="AQ165" s="28">
        <v>659.12</v>
      </c>
      <c r="AR165" s="28">
        <v>1.1668000000000001</v>
      </c>
      <c r="AS165" s="29">
        <v>1301.0899999999999</v>
      </c>
      <c r="AT165" s="29">
        <v>2106.35</v>
      </c>
      <c r="AU165" s="29">
        <v>6254.27</v>
      </c>
      <c r="AV165" s="29">
        <v>1088.3499999999999</v>
      </c>
      <c r="AW165" s="28">
        <v>581.07000000000005</v>
      </c>
      <c r="AX165" s="29">
        <v>11331.13</v>
      </c>
      <c r="AY165" s="29">
        <v>5990.63</v>
      </c>
      <c r="AZ165" s="28">
        <v>0.52610000000000001</v>
      </c>
      <c r="BA165" s="29">
        <v>3801.86</v>
      </c>
      <c r="BB165" s="28">
        <v>0.33389999999999997</v>
      </c>
      <c r="BC165" s="29">
        <v>1595.05</v>
      </c>
      <c r="BD165" s="28">
        <v>0.1401</v>
      </c>
      <c r="BE165" s="29">
        <v>11387.55</v>
      </c>
      <c r="BF165" s="29">
        <v>4218.62</v>
      </c>
      <c r="BG165" s="28">
        <v>2.0003000000000002</v>
      </c>
      <c r="BH165" s="28">
        <v>0.54679999999999995</v>
      </c>
      <c r="BI165" s="28">
        <v>0.20039999999999999</v>
      </c>
      <c r="BJ165" s="28">
        <v>0.2092</v>
      </c>
      <c r="BK165" s="28">
        <v>2.75E-2</v>
      </c>
      <c r="BL165" s="28">
        <v>1.6E-2</v>
      </c>
    </row>
    <row r="166" spans="1:64" x14ac:dyDescent="0.25">
      <c r="A166" s="28" t="s">
        <v>430</v>
      </c>
      <c r="B166" s="28">
        <v>43950</v>
      </c>
      <c r="C166" s="28">
        <v>17.05</v>
      </c>
      <c r="D166" s="28">
        <v>406.51</v>
      </c>
      <c r="E166" s="29">
        <v>6929.95</v>
      </c>
      <c r="F166" s="29">
        <v>6153.86</v>
      </c>
      <c r="G166" s="28">
        <v>9.4999999999999998E-3</v>
      </c>
      <c r="H166" s="28">
        <v>4.0000000000000002E-4</v>
      </c>
      <c r="I166" s="28">
        <v>0.30280000000000001</v>
      </c>
      <c r="J166" s="28">
        <v>1.5E-3</v>
      </c>
      <c r="K166" s="28">
        <v>5.3699999999999998E-2</v>
      </c>
      <c r="L166" s="28">
        <v>0.55489999999999995</v>
      </c>
      <c r="M166" s="28">
        <v>7.7100000000000002E-2</v>
      </c>
      <c r="N166" s="28">
        <v>0.63319999999999999</v>
      </c>
      <c r="O166" s="28">
        <v>2.2499999999999999E-2</v>
      </c>
      <c r="P166" s="28">
        <v>0.15049999999999999</v>
      </c>
      <c r="Q166" s="28">
        <v>277.52</v>
      </c>
      <c r="R166" s="29">
        <v>58590.37</v>
      </c>
      <c r="S166" s="28">
        <v>0.20219999999999999</v>
      </c>
      <c r="T166" s="28">
        <v>0.20380000000000001</v>
      </c>
      <c r="U166" s="28">
        <v>0.59399999999999997</v>
      </c>
      <c r="V166" s="28">
        <v>18.420000000000002</v>
      </c>
      <c r="W166" s="28">
        <v>40.29</v>
      </c>
      <c r="X166" s="29">
        <v>83326.820000000007</v>
      </c>
      <c r="Y166" s="28">
        <v>170.02</v>
      </c>
      <c r="Z166" s="29">
        <v>112583.49</v>
      </c>
      <c r="AA166" s="28">
        <v>0.73970000000000002</v>
      </c>
      <c r="AB166" s="28">
        <v>0.2354</v>
      </c>
      <c r="AC166" s="28">
        <v>2.3400000000000001E-2</v>
      </c>
      <c r="AD166" s="28">
        <v>1.5E-3</v>
      </c>
      <c r="AE166" s="28">
        <v>0.2616</v>
      </c>
      <c r="AF166" s="28">
        <v>112.58</v>
      </c>
      <c r="AG166" s="29">
        <v>4361.3</v>
      </c>
      <c r="AH166" s="28">
        <v>574.98</v>
      </c>
      <c r="AI166" s="29">
        <v>121608.4</v>
      </c>
      <c r="AJ166" s="28" t="s">
        <v>16</v>
      </c>
      <c r="AK166" s="29">
        <v>27583</v>
      </c>
      <c r="AL166" s="29">
        <v>39193.129999999997</v>
      </c>
      <c r="AM166" s="28">
        <v>65.430000000000007</v>
      </c>
      <c r="AN166" s="28">
        <v>37.049999999999997</v>
      </c>
      <c r="AO166" s="28">
        <v>44.68</v>
      </c>
      <c r="AP166" s="28">
        <v>4.7</v>
      </c>
      <c r="AQ166" s="28">
        <v>852.6</v>
      </c>
      <c r="AR166" s="28">
        <v>1.1917</v>
      </c>
      <c r="AS166" s="29">
        <v>1359.19</v>
      </c>
      <c r="AT166" s="29">
        <v>2000.47</v>
      </c>
      <c r="AU166" s="29">
        <v>6270.35</v>
      </c>
      <c r="AV166" s="29">
        <v>1128.32</v>
      </c>
      <c r="AW166" s="28">
        <v>542.91</v>
      </c>
      <c r="AX166" s="29">
        <v>11301.24</v>
      </c>
      <c r="AY166" s="29">
        <v>5252.03</v>
      </c>
      <c r="AZ166" s="28">
        <v>0.46539999999999998</v>
      </c>
      <c r="BA166" s="29">
        <v>4629.03</v>
      </c>
      <c r="BB166" s="28">
        <v>0.41020000000000001</v>
      </c>
      <c r="BC166" s="29">
        <v>1403.23</v>
      </c>
      <c r="BD166" s="28">
        <v>0.1244</v>
      </c>
      <c r="BE166" s="29">
        <v>11284.28</v>
      </c>
      <c r="BF166" s="29">
        <v>3790.33</v>
      </c>
      <c r="BG166" s="28">
        <v>1.2777000000000001</v>
      </c>
      <c r="BH166" s="28">
        <v>0.57010000000000005</v>
      </c>
      <c r="BI166" s="28">
        <v>0.20610000000000001</v>
      </c>
      <c r="BJ166" s="28">
        <v>0.18029999999999999</v>
      </c>
      <c r="BK166" s="28">
        <v>2.6700000000000002E-2</v>
      </c>
      <c r="BL166" s="28">
        <v>1.6799999999999999E-2</v>
      </c>
    </row>
    <row r="167" spans="1:64" x14ac:dyDescent="0.25">
      <c r="A167" s="28" t="s">
        <v>431</v>
      </c>
      <c r="B167" s="28">
        <v>47050</v>
      </c>
      <c r="C167" s="28">
        <v>84.52</v>
      </c>
      <c r="D167" s="28">
        <v>14.29</v>
      </c>
      <c r="E167" s="29">
        <v>1207.47</v>
      </c>
      <c r="F167" s="29">
        <v>1236.81</v>
      </c>
      <c r="G167" s="28">
        <v>5.0000000000000001E-3</v>
      </c>
      <c r="H167" s="28">
        <v>2.0000000000000001E-4</v>
      </c>
      <c r="I167" s="28">
        <v>6.4999999999999997E-3</v>
      </c>
      <c r="J167" s="28">
        <v>8.0000000000000004E-4</v>
      </c>
      <c r="K167" s="28">
        <v>2.92E-2</v>
      </c>
      <c r="L167" s="28">
        <v>0.93330000000000002</v>
      </c>
      <c r="M167" s="28">
        <v>2.5100000000000001E-2</v>
      </c>
      <c r="N167" s="28">
        <v>0.32</v>
      </c>
      <c r="O167" s="28">
        <v>2.7000000000000001E-3</v>
      </c>
      <c r="P167" s="28">
        <v>0.12609999999999999</v>
      </c>
      <c r="Q167" s="28">
        <v>57.3</v>
      </c>
      <c r="R167" s="29">
        <v>52384.08</v>
      </c>
      <c r="S167" s="28">
        <v>0.21629999999999999</v>
      </c>
      <c r="T167" s="28">
        <v>0.187</v>
      </c>
      <c r="U167" s="28">
        <v>0.59670000000000001</v>
      </c>
      <c r="V167" s="28">
        <v>18.21</v>
      </c>
      <c r="W167" s="28">
        <v>9.77</v>
      </c>
      <c r="X167" s="29">
        <v>63195.81</v>
      </c>
      <c r="Y167" s="28">
        <v>119.27</v>
      </c>
      <c r="Z167" s="29">
        <v>122001.3</v>
      </c>
      <c r="AA167" s="28">
        <v>0.8548</v>
      </c>
      <c r="AB167" s="28">
        <v>9.9900000000000003E-2</v>
      </c>
      <c r="AC167" s="28">
        <v>4.3900000000000002E-2</v>
      </c>
      <c r="AD167" s="28">
        <v>1.4E-3</v>
      </c>
      <c r="AE167" s="28">
        <v>0.1459</v>
      </c>
      <c r="AF167" s="28">
        <v>122</v>
      </c>
      <c r="AG167" s="29">
        <v>3119.05</v>
      </c>
      <c r="AH167" s="28">
        <v>408.27</v>
      </c>
      <c r="AI167" s="29">
        <v>120625.01</v>
      </c>
      <c r="AJ167" s="28" t="s">
        <v>16</v>
      </c>
      <c r="AK167" s="29">
        <v>32024</v>
      </c>
      <c r="AL167" s="29">
        <v>45251.47</v>
      </c>
      <c r="AM167" s="28">
        <v>42.89</v>
      </c>
      <c r="AN167" s="28">
        <v>24.52</v>
      </c>
      <c r="AO167" s="28">
        <v>28.05</v>
      </c>
      <c r="AP167" s="28">
        <v>4.41</v>
      </c>
      <c r="AQ167" s="29">
        <v>1243.77</v>
      </c>
      <c r="AR167" s="28">
        <v>1.1122000000000001</v>
      </c>
      <c r="AS167" s="29">
        <v>1038.77</v>
      </c>
      <c r="AT167" s="29">
        <v>1796.4</v>
      </c>
      <c r="AU167" s="29">
        <v>5041.57</v>
      </c>
      <c r="AV167" s="28">
        <v>903.87</v>
      </c>
      <c r="AW167" s="28">
        <v>196.61</v>
      </c>
      <c r="AX167" s="29">
        <v>8977.2099999999991</v>
      </c>
      <c r="AY167" s="29">
        <v>4422.28</v>
      </c>
      <c r="AZ167" s="28">
        <v>0.49249999999999999</v>
      </c>
      <c r="BA167" s="29">
        <v>3929.1</v>
      </c>
      <c r="BB167" s="28">
        <v>0.43759999999999999</v>
      </c>
      <c r="BC167" s="28">
        <v>627.96</v>
      </c>
      <c r="BD167" s="28">
        <v>6.9900000000000004E-2</v>
      </c>
      <c r="BE167" s="29">
        <v>8979.33</v>
      </c>
      <c r="BF167" s="29">
        <v>3950.42</v>
      </c>
      <c r="BG167" s="28">
        <v>1.2079</v>
      </c>
      <c r="BH167" s="28">
        <v>0.56569999999999998</v>
      </c>
      <c r="BI167" s="28">
        <v>0.2074</v>
      </c>
      <c r="BJ167" s="28">
        <v>0.1638</v>
      </c>
      <c r="BK167" s="28">
        <v>3.4799999999999998E-2</v>
      </c>
      <c r="BL167" s="28">
        <v>2.8299999999999999E-2</v>
      </c>
    </row>
    <row r="168" spans="1:64" x14ac:dyDescent="0.25">
      <c r="A168" s="28" t="s">
        <v>432</v>
      </c>
      <c r="B168" s="28">
        <v>50328</v>
      </c>
      <c r="C168" s="28">
        <v>65.099999999999994</v>
      </c>
      <c r="D168" s="28">
        <v>16.850000000000001</v>
      </c>
      <c r="E168" s="29">
        <v>1096.69</v>
      </c>
      <c r="F168" s="29">
        <v>1094.57</v>
      </c>
      <c r="G168" s="28">
        <v>6.8999999999999999E-3</v>
      </c>
      <c r="H168" s="28">
        <v>2.9999999999999997E-4</v>
      </c>
      <c r="I168" s="28">
        <v>7.1000000000000004E-3</v>
      </c>
      <c r="J168" s="28">
        <v>8.9999999999999998E-4</v>
      </c>
      <c r="K168" s="28">
        <v>1.38E-2</v>
      </c>
      <c r="L168" s="28">
        <v>0.95269999999999999</v>
      </c>
      <c r="M168" s="28">
        <v>1.83E-2</v>
      </c>
      <c r="N168" s="28">
        <v>0.23530000000000001</v>
      </c>
      <c r="O168" s="28">
        <v>3.5999999999999999E-3</v>
      </c>
      <c r="P168" s="28">
        <v>0.11119999999999999</v>
      </c>
      <c r="Q168" s="28">
        <v>56.14</v>
      </c>
      <c r="R168" s="29">
        <v>51956.29</v>
      </c>
      <c r="S168" s="28">
        <v>0.20960000000000001</v>
      </c>
      <c r="T168" s="28">
        <v>0.1883</v>
      </c>
      <c r="U168" s="28">
        <v>0.60209999999999997</v>
      </c>
      <c r="V168" s="28">
        <v>18.260000000000002</v>
      </c>
      <c r="W168" s="28">
        <v>8.5500000000000007</v>
      </c>
      <c r="X168" s="29">
        <v>65455.14</v>
      </c>
      <c r="Y168" s="28">
        <v>125.25</v>
      </c>
      <c r="Z168" s="29">
        <v>144199.66</v>
      </c>
      <c r="AA168" s="28">
        <v>0.8468</v>
      </c>
      <c r="AB168" s="28">
        <v>0.1114</v>
      </c>
      <c r="AC168" s="28">
        <v>4.0800000000000003E-2</v>
      </c>
      <c r="AD168" s="28">
        <v>1.1000000000000001E-3</v>
      </c>
      <c r="AE168" s="28">
        <v>0.1535</v>
      </c>
      <c r="AF168" s="28">
        <v>144.19999999999999</v>
      </c>
      <c r="AG168" s="29">
        <v>4014.9</v>
      </c>
      <c r="AH168" s="28">
        <v>491.07</v>
      </c>
      <c r="AI168" s="29">
        <v>146961</v>
      </c>
      <c r="AJ168" s="28" t="s">
        <v>16</v>
      </c>
      <c r="AK168" s="29">
        <v>35124</v>
      </c>
      <c r="AL168" s="29">
        <v>51662.26</v>
      </c>
      <c r="AM168" s="28">
        <v>43.17</v>
      </c>
      <c r="AN168" s="28">
        <v>26.38</v>
      </c>
      <c r="AO168" s="28">
        <v>28.67</v>
      </c>
      <c r="AP168" s="28">
        <v>4.88</v>
      </c>
      <c r="AQ168" s="29">
        <v>1117.55</v>
      </c>
      <c r="AR168" s="28">
        <v>1.0485</v>
      </c>
      <c r="AS168" s="29">
        <v>1167.42</v>
      </c>
      <c r="AT168" s="29">
        <v>1769.39</v>
      </c>
      <c r="AU168" s="29">
        <v>4978.91</v>
      </c>
      <c r="AV168" s="28">
        <v>868.63</v>
      </c>
      <c r="AW168" s="28">
        <v>181.54</v>
      </c>
      <c r="AX168" s="29">
        <v>8965.89</v>
      </c>
      <c r="AY168" s="29">
        <v>3915.06</v>
      </c>
      <c r="AZ168" s="28">
        <v>0.43120000000000003</v>
      </c>
      <c r="BA168" s="29">
        <v>4630.96</v>
      </c>
      <c r="BB168" s="28">
        <v>0.5101</v>
      </c>
      <c r="BC168" s="28">
        <v>533.37</v>
      </c>
      <c r="BD168" s="28">
        <v>5.8700000000000002E-2</v>
      </c>
      <c r="BE168" s="29">
        <v>9079.3799999999992</v>
      </c>
      <c r="BF168" s="29">
        <v>3229.3</v>
      </c>
      <c r="BG168" s="28">
        <v>0.7671</v>
      </c>
      <c r="BH168" s="28">
        <v>0.56320000000000003</v>
      </c>
      <c r="BI168" s="28">
        <v>0.20480000000000001</v>
      </c>
      <c r="BJ168" s="28">
        <v>0.17480000000000001</v>
      </c>
      <c r="BK168" s="28">
        <v>3.44E-2</v>
      </c>
      <c r="BL168" s="28">
        <v>2.2800000000000001E-2</v>
      </c>
    </row>
    <row r="169" spans="1:64" x14ac:dyDescent="0.25">
      <c r="A169" s="28" t="s">
        <v>433</v>
      </c>
      <c r="B169" s="28">
        <v>43968</v>
      </c>
      <c r="C169" s="28">
        <v>36.19</v>
      </c>
      <c r="D169" s="28">
        <v>124.39</v>
      </c>
      <c r="E169" s="29">
        <v>4501.67</v>
      </c>
      <c r="F169" s="29">
        <v>4236.5200000000004</v>
      </c>
      <c r="G169" s="28">
        <v>1.41E-2</v>
      </c>
      <c r="H169" s="28">
        <v>5.0000000000000001E-4</v>
      </c>
      <c r="I169" s="28">
        <v>9.9900000000000003E-2</v>
      </c>
      <c r="J169" s="28">
        <v>2E-3</v>
      </c>
      <c r="K169" s="28">
        <v>3.2599999999999997E-2</v>
      </c>
      <c r="L169" s="28">
        <v>0.78129999999999999</v>
      </c>
      <c r="M169" s="28">
        <v>6.9500000000000006E-2</v>
      </c>
      <c r="N169" s="28">
        <v>0.49020000000000002</v>
      </c>
      <c r="O169" s="28">
        <v>1.11E-2</v>
      </c>
      <c r="P169" s="28">
        <v>0.14000000000000001</v>
      </c>
      <c r="Q169" s="28">
        <v>182.93</v>
      </c>
      <c r="R169" s="29">
        <v>56706.85</v>
      </c>
      <c r="S169" s="28">
        <v>0.21859999999999999</v>
      </c>
      <c r="T169" s="28">
        <v>0.20280000000000001</v>
      </c>
      <c r="U169" s="28">
        <v>0.5786</v>
      </c>
      <c r="V169" s="28">
        <v>18.63</v>
      </c>
      <c r="W169" s="28">
        <v>26.56</v>
      </c>
      <c r="X169" s="29">
        <v>80596.429999999993</v>
      </c>
      <c r="Y169" s="28">
        <v>166.09</v>
      </c>
      <c r="Z169" s="29">
        <v>127747.58</v>
      </c>
      <c r="AA169" s="28">
        <v>0.71440000000000003</v>
      </c>
      <c r="AB169" s="28">
        <v>0.25580000000000003</v>
      </c>
      <c r="AC169" s="28">
        <v>2.87E-2</v>
      </c>
      <c r="AD169" s="28">
        <v>1.1000000000000001E-3</v>
      </c>
      <c r="AE169" s="28">
        <v>0.28649999999999998</v>
      </c>
      <c r="AF169" s="28">
        <v>127.75</v>
      </c>
      <c r="AG169" s="29">
        <v>4492.68</v>
      </c>
      <c r="AH169" s="28">
        <v>524.41</v>
      </c>
      <c r="AI169" s="29">
        <v>137426.59</v>
      </c>
      <c r="AJ169" s="28" t="s">
        <v>16</v>
      </c>
      <c r="AK169" s="29">
        <v>28150</v>
      </c>
      <c r="AL169" s="29">
        <v>43253.57</v>
      </c>
      <c r="AM169" s="28">
        <v>59.05</v>
      </c>
      <c r="AN169" s="28">
        <v>32.64</v>
      </c>
      <c r="AO169" s="28">
        <v>38.29</v>
      </c>
      <c r="AP169" s="28">
        <v>4.78</v>
      </c>
      <c r="AQ169" s="29">
        <v>1075.4000000000001</v>
      </c>
      <c r="AR169" s="28">
        <v>1.0567</v>
      </c>
      <c r="AS169" s="29">
        <v>1124.1099999999999</v>
      </c>
      <c r="AT169" s="29">
        <v>1869.61</v>
      </c>
      <c r="AU169" s="29">
        <v>5822.1</v>
      </c>
      <c r="AV169" s="28">
        <v>996.81</v>
      </c>
      <c r="AW169" s="28">
        <v>371.9</v>
      </c>
      <c r="AX169" s="29">
        <v>10184.530000000001</v>
      </c>
      <c r="AY169" s="29">
        <v>4394.1899999999996</v>
      </c>
      <c r="AZ169" s="28">
        <v>0.43430000000000002</v>
      </c>
      <c r="BA169" s="29">
        <v>4742.7299999999996</v>
      </c>
      <c r="BB169" s="28">
        <v>0.46879999999999999</v>
      </c>
      <c r="BC169" s="28">
        <v>980.51</v>
      </c>
      <c r="BD169" s="28">
        <v>9.69E-2</v>
      </c>
      <c r="BE169" s="29">
        <v>10117.43</v>
      </c>
      <c r="BF169" s="29">
        <v>2952.31</v>
      </c>
      <c r="BG169" s="28">
        <v>0.83409999999999995</v>
      </c>
      <c r="BH169" s="28">
        <v>0.57399999999999995</v>
      </c>
      <c r="BI169" s="28">
        <v>0.22220000000000001</v>
      </c>
      <c r="BJ169" s="28">
        <v>0.14929999999999999</v>
      </c>
      <c r="BK169" s="28">
        <v>2.9700000000000001E-2</v>
      </c>
      <c r="BL169" s="28">
        <v>2.4799999999999999E-2</v>
      </c>
    </row>
    <row r="170" spans="1:64" x14ac:dyDescent="0.25">
      <c r="A170" s="28" t="s">
        <v>434</v>
      </c>
      <c r="B170" s="28">
        <v>46102</v>
      </c>
      <c r="C170" s="28">
        <v>28.1</v>
      </c>
      <c r="D170" s="28">
        <v>280.3</v>
      </c>
      <c r="E170" s="29">
        <v>7875.03</v>
      </c>
      <c r="F170" s="29">
        <v>7435</v>
      </c>
      <c r="G170" s="28">
        <v>2.35E-2</v>
      </c>
      <c r="H170" s="28">
        <v>5.0000000000000001E-4</v>
      </c>
      <c r="I170" s="28">
        <v>0.1004</v>
      </c>
      <c r="J170" s="28">
        <v>1.5E-3</v>
      </c>
      <c r="K170" s="28">
        <v>3.0700000000000002E-2</v>
      </c>
      <c r="L170" s="28">
        <v>0.79390000000000005</v>
      </c>
      <c r="M170" s="28">
        <v>4.9399999999999999E-2</v>
      </c>
      <c r="N170" s="28">
        <v>0.33279999999999998</v>
      </c>
      <c r="O170" s="28">
        <v>2.75E-2</v>
      </c>
      <c r="P170" s="28">
        <v>0.13</v>
      </c>
      <c r="Q170" s="28">
        <v>354.31</v>
      </c>
      <c r="R170" s="29">
        <v>62313.42</v>
      </c>
      <c r="S170" s="28">
        <v>0.2515</v>
      </c>
      <c r="T170" s="28">
        <v>0.20100000000000001</v>
      </c>
      <c r="U170" s="28">
        <v>0.54749999999999999</v>
      </c>
      <c r="V170" s="28">
        <v>18.899999999999999</v>
      </c>
      <c r="W170" s="28">
        <v>37.42</v>
      </c>
      <c r="X170" s="29">
        <v>88427.95</v>
      </c>
      <c r="Y170" s="28">
        <v>207.26</v>
      </c>
      <c r="Z170" s="29">
        <v>168634.37</v>
      </c>
      <c r="AA170" s="28">
        <v>0.74370000000000003</v>
      </c>
      <c r="AB170" s="28">
        <v>0.2321</v>
      </c>
      <c r="AC170" s="28">
        <v>2.3199999999999998E-2</v>
      </c>
      <c r="AD170" s="28">
        <v>1E-3</v>
      </c>
      <c r="AE170" s="28">
        <v>0.25629999999999997</v>
      </c>
      <c r="AF170" s="28">
        <v>168.63</v>
      </c>
      <c r="AG170" s="29">
        <v>6508.34</v>
      </c>
      <c r="AH170" s="28">
        <v>762.15</v>
      </c>
      <c r="AI170" s="29">
        <v>183109</v>
      </c>
      <c r="AJ170" s="28" t="s">
        <v>16</v>
      </c>
      <c r="AK170" s="29">
        <v>34045</v>
      </c>
      <c r="AL170" s="29">
        <v>51401.04</v>
      </c>
      <c r="AM170" s="28">
        <v>65.540000000000006</v>
      </c>
      <c r="AN170" s="28">
        <v>36.69</v>
      </c>
      <c r="AO170" s="28">
        <v>41.22</v>
      </c>
      <c r="AP170" s="28">
        <v>4.8499999999999996</v>
      </c>
      <c r="AQ170" s="28">
        <v>632.37</v>
      </c>
      <c r="AR170" s="28">
        <v>0.90949999999999998</v>
      </c>
      <c r="AS170" s="29">
        <v>1164.3699999999999</v>
      </c>
      <c r="AT170" s="29">
        <v>1910.65</v>
      </c>
      <c r="AU170" s="29">
        <v>6178.97</v>
      </c>
      <c r="AV170" s="29">
        <v>1168.73</v>
      </c>
      <c r="AW170" s="28">
        <v>352.42</v>
      </c>
      <c r="AX170" s="29">
        <v>10775.13</v>
      </c>
      <c r="AY170" s="29">
        <v>3495.74</v>
      </c>
      <c r="AZ170" s="28">
        <v>0.3357</v>
      </c>
      <c r="BA170" s="29">
        <v>6224.1</v>
      </c>
      <c r="BB170" s="28">
        <v>0.59770000000000001</v>
      </c>
      <c r="BC170" s="28">
        <v>693.64</v>
      </c>
      <c r="BD170" s="28">
        <v>6.6600000000000006E-2</v>
      </c>
      <c r="BE170" s="29">
        <v>10413.469999999999</v>
      </c>
      <c r="BF170" s="29">
        <v>1967.54</v>
      </c>
      <c r="BG170" s="28">
        <v>0.3856</v>
      </c>
      <c r="BH170" s="28">
        <v>0.6</v>
      </c>
      <c r="BI170" s="28">
        <v>0.2319</v>
      </c>
      <c r="BJ170" s="28">
        <v>0.1258</v>
      </c>
      <c r="BK170" s="28">
        <v>2.5100000000000001E-2</v>
      </c>
      <c r="BL170" s="28">
        <v>1.7100000000000001E-2</v>
      </c>
    </row>
    <row r="171" spans="1:64" x14ac:dyDescent="0.25">
      <c r="A171" s="28" t="s">
        <v>435</v>
      </c>
      <c r="B171" s="28">
        <v>47621</v>
      </c>
      <c r="C171" s="28">
        <v>90.71</v>
      </c>
      <c r="D171" s="28">
        <v>10.7</v>
      </c>
      <c r="E171" s="28">
        <v>970.39</v>
      </c>
      <c r="F171" s="28">
        <v>955.24</v>
      </c>
      <c r="G171" s="28">
        <v>2.3E-3</v>
      </c>
      <c r="H171" s="28">
        <v>2.0000000000000001E-4</v>
      </c>
      <c r="I171" s="28">
        <v>4.4000000000000003E-3</v>
      </c>
      <c r="J171" s="28">
        <v>1E-3</v>
      </c>
      <c r="K171" s="28">
        <v>9.7999999999999997E-3</v>
      </c>
      <c r="L171" s="28">
        <v>0.9677</v>
      </c>
      <c r="M171" s="28">
        <v>1.46E-2</v>
      </c>
      <c r="N171" s="28">
        <v>0.41189999999999999</v>
      </c>
      <c r="O171" s="28">
        <v>1.6000000000000001E-3</v>
      </c>
      <c r="P171" s="28">
        <v>0.13</v>
      </c>
      <c r="Q171" s="28">
        <v>45.27</v>
      </c>
      <c r="R171" s="29">
        <v>48013.18</v>
      </c>
      <c r="S171" s="28">
        <v>0.23619999999999999</v>
      </c>
      <c r="T171" s="28">
        <v>0.16059999999999999</v>
      </c>
      <c r="U171" s="28">
        <v>0.60319999999999996</v>
      </c>
      <c r="V171" s="28">
        <v>17.7</v>
      </c>
      <c r="W171" s="28">
        <v>8.24</v>
      </c>
      <c r="X171" s="29">
        <v>57173.66</v>
      </c>
      <c r="Y171" s="28">
        <v>113.85</v>
      </c>
      <c r="Z171" s="29">
        <v>95173.92</v>
      </c>
      <c r="AA171" s="28">
        <v>0.90500000000000003</v>
      </c>
      <c r="AB171" s="28">
        <v>5.1499999999999997E-2</v>
      </c>
      <c r="AC171" s="28">
        <v>4.19E-2</v>
      </c>
      <c r="AD171" s="28">
        <v>1.5E-3</v>
      </c>
      <c r="AE171" s="28">
        <v>9.5799999999999996E-2</v>
      </c>
      <c r="AF171" s="28">
        <v>95.17</v>
      </c>
      <c r="AG171" s="29">
        <v>2335.2399999999998</v>
      </c>
      <c r="AH171" s="28">
        <v>359.25</v>
      </c>
      <c r="AI171" s="29">
        <v>88609.14</v>
      </c>
      <c r="AJ171" s="28" t="s">
        <v>16</v>
      </c>
      <c r="AK171" s="29">
        <v>29922</v>
      </c>
      <c r="AL171" s="29">
        <v>40213</v>
      </c>
      <c r="AM171" s="28">
        <v>35.090000000000003</v>
      </c>
      <c r="AN171" s="28">
        <v>24.06</v>
      </c>
      <c r="AO171" s="28">
        <v>25.23</v>
      </c>
      <c r="AP171" s="28">
        <v>4.49</v>
      </c>
      <c r="AQ171" s="28">
        <v>961.29</v>
      </c>
      <c r="AR171" s="28">
        <v>1.1478999999999999</v>
      </c>
      <c r="AS171" s="29">
        <v>1179.02</v>
      </c>
      <c r="AT171" s="29">
        <v>1998.15</v>
      </c>
      <c r="AU171" s="29">
        <v>5206.99</v>
      </c>
      <c r="AV171" s="28">
        <v>753.35</v>
      </c>
      <c r="AW171" s="28">
        <v>238.58</v>
      </c>
      <c r="AX171" s="29">
        <v>9376.09</v>
      </c>
      <c r="AY171" s="29">
        <v>5427.59</v>
      </c>
      <c r="AZ171" s="28">
        <v>0.57840000000000003</v>
      </c>
      <c r="BA171" s="29">
        <v>3149.79</v>
      </c>
      <c r="BB171" s="28">
        <v>0.3357</v>
      </c>
      <c r="BC171" s="28">
        <v>805.63</v>
      </c>
      <c r="BD171" s="28">
        <v>8.5900000000000004E-2</v>
      </c>
      <c r="BE171" s="29">
        <v>9383.01</v>
      </c>
      <c r="BF171" s="29">
        <v>5085.54</v>
      </c>
      <c r="BG171" s="28">
        <v>2.1181000000000001</v>
      </c>
      <c r="BH171" s="28">
        <v>0.54549999999999998</v>
      </c>
      <c r="BI171" s="28">
        <v>0.21690000000000001</v>
      </c>
      <c r="BJ171" s="28">
        <v>0.1784</v>
      </c>
      <c r="BK171" s="28">
        <v>3.7499999999999999E-2</v>
      </c>
      <c r="BL171" s="28">
        <v>2.1600000000000001E-2</v>
      </c>
    </row>
    <row r="172" spans="1:64" x14ac:dyDescent="0.25">
      <c r="A172" s="28" t="s">
        <v>436</v>
      </c>
      <c r="B172" s="28">
        <v>46870</v>
      </c>
      <c r="C172" s="28">
        <v>110.9</v>
      </c>
      <c r="D172" s="28">
        <v>16.32</v>
      </c>
      <c r="E172" s="29">
        <v>1809.86</v>
      </c>
      <c r="F172" s="29">
        <v>1815.38</v>
      </c>
      <c r="G172" s="28">
        <v>3.0000000000000001E-3</v>
      </c>
      <c r="H172" s="28">
        <v>1E-4</v>
      </c>
      <c r="I172" s="28">
        <v>6.1999999999999998E-3</v>
      </c>
      <c r="J172" s="28">
        <v>8.9999999999999998E-4</v>
      </c>
      <c r="K172" s="28">
        <v>6.1000000000000004E-3</v>
      </c>
      <c r="L172" s="28">
        <v>0.9698</v>
      </c>
      <c r="M172" s="28">
        <v>1.3899999999999999E-2</v>
      </c>
      <c r="N172" s="28">
        <v>0.35470000000000002</v>
      </c>
      <c r="O172" s="28">
        <v>6.9999999999999999E-4</v>
      </c>
      <c r="P172" s="28">
        <v>0.1278</v>
      </c>
      <c r="Q172" s="28">
        <v>81.489999999999995</v>
      </c>
      <c r="R172" s="29">
        <v>52694.92</v>
      </c>
      <c r="S172" s="28">
        <v>0.20080000000000001</v>
      </c>
      <c r="T172" s="28">
        <v>0.19800000000000001</v>
      </c>
      <c r="U172" s="28">
        <v>0.60119999999999996</v>
      </c>
      <c r="V172" s="28">
        <v>18.899999999999999</v>
      </c>
      <c r="W172" s="28">
        <v>11.82</v>
      </c>
      <c r="X172" s="29">
        <v>70037.64</v>
      </c>
      <c r="Y172" s="28">
        <v>147.63</v>
      </c>
      <c r="Z172" s="29">
        <v>117918.3</v>
      </c>
      <c r="AA172" s="28">
        <v>0.85550000000000004</v>
      </c>
      <c r="AB172" s="28">
        <v>9.1800000000000007E-2</v>
      </c>
      <c r="AC172" s="28">
        <v>5.1200000000000002E-2</v>
      </c>
      <c r="AD172" s="28">
        <v>1.5E-3</v>
      </c>
      <c r="AE172" s="28">
        <v>0.14510000000000001</v>
      </c>
      <c r="AF172" s="28">
        <v>117.92</v>
      </c>
      <c r="AG172" s="29">
        <v>3164.05</v>
      </c>
      <c r="AH172" s="28">
        <v>410.13</v>
      </c>
      <c r="AI172" s="29">
        <v>119754.73</v>
      </c>
      <c r="AJ172" s="28" t="s">
        <v>16</v>
      </c>
      <c r="AK172" s="29">
        <v>32297</v>
      </c>
      <c r="AL172" s="29">
        <v>44505.03</v>
      </c>
      <c r="AM172" s="28">
        <v>44.18</v>
      </c>
      <c r="AN172" s="28">
        <v>25.73</v>
      </c>
      <c r="AO172" s="28">
        <v>28.93</v>
      </c>
      <c r="AP172" s="28">
        <v>4.66</v>
      </c>
      <c r="AQ172" s="28">
        <v>791.33</v>
      </c>
      <c r="AR172" s="28">
        <v>0.95130000000000003</v>
      </c>
      <c r="AS172" s="29">
        <v>1105.24</v>
      </c>
      <c r="AT172" s="29">
        <v>1824.57</v>
      </c>
      <c r="AU172" s="29">
        <v>4802.43</v>
      </c>
      <c r="AV172" s="28">
        <v>825.2</v>
      </c>
      <c r="AW172" s="28">
        <v>193.74</v>
      </c>
      <c r="AX172" s="29">
        <v>8751.18</v>
      </c>
      <c r="AY172" s="29">
        <v>4659.49</v>
      </c>
      <c r="AZ172" s="28">
        <v>0.53520000000000001</v>
      </c>
      <c r="BA172" s="29">
        <v>3401.35</v>
      </c>
      <c r="BB172" s="28">
        <v>0.39069999999999999</v>
      </c>
      <c r="BC172" s="28">
        <v>645.6</v>
      </c>
      <c r="BD172" s="28">
        <v>7.4200000000000002E-2</v>
      </c>
      <c r="BE172" s="29">
        <v>8706.4500000000007</v>
      </c>
      <c r="BF172" s="29">
        <v>4275.3500000000004</v>
      </c>
      <c r="BG172" s="28">
        <v>1.3591</v>
      </c>
      <c r="BH172" s="28">
        <v>0.57440000000000002</v>
      </c>
      <c r="BI172" s="28">
        <v>0.2215</v>
      </c>
      <c r="BJ172" s="28">
        <v>0.1424</v>
      </c>
      <c r="BK172" s="28">
        <v>3.7499999999999999E-2</v>
      </c>
      <c r="BL172" s="28">
        <v>2.4199999999999999E-2</v>
      </c>
    </row>
    <row r="173" spans="1:64" x14ac:dyDescent="0.25">
      <c r="A173" s="28" t="s">
        <v>437</v>
      </c>
      <c r="B173" s="28">
        <v>47936</v>
      </c>
      <c r="C173" s="28">
        <v>80.67</v>
      </c>
      <c r="D173" s="28">
        <v>20.38</v>
      </c>
      <c r="E173" s="29">
        <v>1644.31</v>
      </c>
      <c r="F173" s="29">
        <v>1658.24</v>
      </c>
      <c r="G173" s="28">
        <v>2.2000000000000001E-3</v>
      </c>
      <c r="H173" s="28">
        <v>2.0000000000000001E-4</v>
      </c>
      <c r="I173" s="28">
        <v>6.3E-3</v>
      </c>
      <c r="J173" s="28">
        <v>1.4E-3</v>
      </c>
      <c r="K173" s="28">
        <v>7.0000000000000001E-3</v>
      </c>
      <c r="L173" s="28">
        <v>0.96709999999999996</v>
      </c>
      <c r="M173" s="28">
        <v>1.5900000000000001E-2</v>
      </c>
      <c r="N173" s="28">
        <v>0.39100000000000001</v>
      </c>
      <c r="O173" s="28">
        <v>0</v>
      </c>
      <c r="P173" s="28">
        <v>0.13100000000000001</v>
      </c>
      <c r="Q173" s="28">
        <v>72.86</v>
      </c>
      <c r="R173" s="29">
        <v>50833.58</v>
      </c>
      <c r="S173" s="28">
        <v>0.22220000000000001</v>
      </c>
      <c r="T173" s="28">
        <v>0.19470000000000001</v>
      </c>
      <c r="U173" s="28">
        <v>0.58309999999999995</v>
      </c>
      <c r="V173" s="28">
        <v>18.8</v>
      </c>
      <c r="W173" s="28">
        <v>11.54</v>
      </c>
      <c r="X173" s="29">
        <v>65725.42</v>
      </c>
      <c r="Y173" s="28">
        <v>137.24</v>
      </c>
      <c r="Z173" s="29">
        <v>107234.55</v>
      </c>
      <c r="AA173" s="28">
        <v>0.88200000000000001</v>
      </c>
      <c r="AB173" s="28">
        <v>6.8900000000000003E-2</v>
      </c>
      <c r="AC173" s="28">
        <v>4.8099999999999997E-2</v>
      </c>
      <c r="AD173" s="28">
        <v>1.1000000000000001E-3</v>
      </c>
      <c r="AE173" s="28">
        <v>0.1186</v>
      </c>
      <c r="AF173" s="28">
        <v>107.23</v>
      </c>
      <c r="AG173" s="29">
        <v>2677.37</v>
      </c>
      <c r="AH173" s="28">
        <v>380.99</v>
      </c>
      <c r="AI173" s="29">
        <v>105681.09</v>
      </c>
      <c r="AJ173" s="28" t="s">
        <v>16</v>
      </c>
      <c r="AK173" s="29">
        <v>31001</v>
      </c>
      <c r="AL173" s="29">
        <v>43058.080000000002</v>
      </c>
      <c r="AM173" s="28">
        <v>36.619999999999997</v>
      </c>
      <c r="AN173" s="28">
        <v>24.18</v>
      </c>
      <c r="AO173" s="28">
        <v>25.37</v>
      </c>
      <c r="AP173" s="28">
        <v>4.26</v>
      </c>
      <c r="AQ173" s="28">
        <v>665.91</v>
      </c>
      <c r="AR173" s="28">
        <v>0.98799999999999999</v>
      </c>
      <c r="AS173" s="29">
        <v>1055.2</v>
      </c>
      <c r="AT173" s="29">
        <v>1821.33</v>
      </c>
      <c r="AU173" s="29">
        <v>4741.4799999999996</v>
      </c>
      <c r="AV173" s="28">
        <v>772.58</v>
      </c>
      <c r="AW173" s="28">
        <v>259.60000000000002</v>
      </c>
      <c r="AX173" s="29">
        <v>8650.19</v>
      </c>
      <c r="AY173" s="29">
        <v>4807.2</v>
      </c>
      <c r="AZ173" s="28">
        <v>0.55920000000000003</v>
      </c>
      <c r="BA173" s="29">
        <v>3008.41</v>
      </c>
      <c r="BB173" s="28">
        <v>0.35</v>
      </c>
      <c r="BC173" s="28">
        <v>780.8</v>
      </c>
      <c r="BD173" s="28">
        <v>9.0800000000000006E-2</v>
      </c>
      <c r="BE173" s="29">
        <v>8596.42</v>
      </c>
      <c r="BF173" s="29">
        <v>4718.83</v>
      </c>
      <c r="BG173" s="28">
        <v>1.7012</v>
      </c>
      <c r="BH173" s="28">
        <v>0.56640000000000001</v>
      </c>
      <c r="BI173" s="28">
        <v>0.21970000000000001</v>
      </c>
      <c r="BJ173" s="28">
        <v>0.15490000000000001</v>
      </c>
      <c r="BK173" s="28">
        <v>3.8899999999999997E-2</v>
      </c>
      <c r="BL173" s="28">
        <v>2.01E-2</v>
      </c>
    </row>
    <row r="174" spans="1:64" x14ac:dyDescent="0.25">
      <c r="A174" s="28" t="s">
        <v>438</v>
      </c>
      <c r="B174" s="28">
        <v>49775</v>
      </c>
      <c r="C174" s="28">
        <v>74.38</v>
      </c>
      <c r="D174" s="28">
        <v>9.0500000000000007</v>
      </c>
      <c r="E174" s="28">
        <v>673.34</v>
      </c>
      <c r="F174" s="28">
        <v>695.67</v>
      </c>
      <c r="G174" s="28">
        <v>2.7000000000000001E-3</v>
      </c>
      <c r="H174" s="28">
        <v>5.0000000000000001E-4</v>
      </c>
      <c r="I174" s="28">
        <v>5.4000000000000003E-3</v>
      </c>
      <c r="J174" s="28">
        <v>8.9999999999999998E-4</v>
      </c>
      <c r="K174" s="28">
        <v>1.17E-2</v>
      </c>
      <c r="L174" s="28">
        <v>0.96160000000000001</v>
      </c>
      <c r="M174" s="28">
        <v>1.72E-2</v>
      </c>
      <c r="N174" s="28">
        <v>0.31659999999999999</v>
      </c>
      <c r="O174" s="28">
        <v>0</v>
      </c>
      <c r="P174" s="28">
        <v>0.1305</v>
      </c>
      <c r="Q174" s="28">
        <v>34.21</v>
      </c>
      <c r="R174" s="29">
        <v>47087.63</v>
      </c>
      <c r="S174" s="28">
        <v>0.28239999999999998</v>
      </c>
      <c r="T174" s="28">
        <v>0.1852</v>
      </c>
      <c r="U174" s="28">
        <v>0.53249999999999997</v>
      </c>
      <c r="V174" s="28">
        <v>16.66</v>
      </c>
      <c r="W174" s="28">
        <v>6.38</v>
      </c>
      <c r="X174" s="29">
        <v>59186.22</v>
      </c>
      <c r="Y174" s="28">
        <v>102.44</v>
      </c>
      <c r="Z174" s="29">
        <v>104570.26</v>
      </c>
      <c r="AA174" s="28">
        <v>0.89190000000000003</v>
      </c>
      <c r="AB174" s="28">
        <v>6.3200000000000006E-2</v>
      </c>
      <c r="AC174" s="28">
        <v>4.3400000000000001E-2</v>
      </c>
      <c r="AD174" s="28">
        <v>1.5E-3</v>
      </c>
      <c r="AE174" s="28">
        <v>0.10929999999999999</v>
      </c>
      <c r="AF174" s="28">
        <v>104.57</v>
      </c>
      <c r="AG174" s="29">
        <v>2525.2800000000002</v>
      </c>
      <c r="AH174" s="28">
        <v>382.34</v>
      </c>
      <c r="AI174" s="29">
        <v>98639.15</v>
      </c>
      <c r="AJ174" s="28" t="s">
        <v>16</v>
      </c>
      <c r="AK174" s="29">
        <v>32019</v>
      </c>
      <c r="AL174" s="29">
        <v>43404.31</v>
      </c>
      <c r="AM174" s="28">
        <v>35.770000000000003</v>
      </c>
      <c r="AN174" s="28">
        <v>23.28</v>
      </c>
      <c r="AO174" s="28">
        <v>24.64</v>
      </c>
      <c r="AP174" s="28">
        <v>4.82</v>
      </c>
      <c r="AQ174" s="29">
        <v>1103.49</v>
      </c>
      <c r="AR174" s="28">
        <v>1.2044999999999999</v>
      </c>
      <c r="AS174" s="29">
        <v>1302.53</v>
      </c>
      <c r="AT174" s="29">
        <v>1884.35</v>
      </c>
      <c r="AU174" s="29">
        <v>5192.04</v>
      </c>
      <c r="AV174" s="28">
        <v>868.28</v>
      </c>
      <c r="AW174" s="28">
        <v>137.88</v>
      </c>
      <c r="AX174" s="29">
        <v>9385.08</v>
      </c>
      <c r="AY174" s="29">
        <v>4867.08</v>
      </c>
      <c r="AZ174" s="28">
        <v>0.52439999999999998</v>
      </c>
      <c r="BA174" s="29">
        <v>3738.18</v>
      </c>
      <c r="BB174" s="28">
        <v>0.40279999999999999</v>
      </c>
      <c r="BC174" s="28">
        <v>675.2</v>
      </c>
      <c r="BD174" s="28">
        <v>7.2800000000000004E-2</v>
      </c>
      <c r="BE174" s="29">
        <v>9280.4599999999991</v>
      </c>
      <c r="BF174" s="29">
        <v>4680.32</v>
      </c>
      <c r="BG174" s="28">
        <v>1.6188</v>
      </c>
      <c r="BH174" s="28">
        <v>0.54379999999999995</v>
      </c>
      <c r="BI174" s="28">
        <v>0.2031</v>
      </c>
      <c r="BJ174" s="28">
        <v>0.18540000000000001</v>
      </c>
      <c r="BK174" s="28">
        <v>3.7100000000000001E-2</v>
      </c>
      <c r="BL174" s="28">
        <v>3.0599999999999999E-2</v>
      </c>
    </row>
    <row r="175" spans="1:64" x14ac:dyDescent="0.25">
      <c r="A175" s="28" t="s">
        <v>439</v>
      </c>
      <c r="B175" s="28">
        <v>49841</v>
      </c>
      <c r="C175" s="28">
        <v>102.05</v>
      </c>
      <c r="D175" s="28">
        <v>16.600000000000001</v>
      </c>
      <c r="E175" s="29">
        <v>1693.81</v>
      </c>
      <c r="F175" s="29">
        <v>1665.57</v>
      </c>
      <c r="G175" s="28">
        <v>2.0999999999999999E-3</v>
      </c>
      <c r="H175" s="28">
        <v>1E-4</v>
      </c>
      <c r="I175" s="28">
        <v>3.8999999999999998E-3</v>
      </c>
      <c r="J175" s="28">
        <v>1.1000000000000001E-3</v>
      </c>
      <c r="K175" s="28">
        <v>5.4999999999999997E-3</v>
      </c>
      <c r="L175" s="28">
        <v>0.97489999999999999</v>
      </c>
      <c r="M175" s="28">
        <v>1.24E-2</v>
      </c>
      <c r="N175" s="28">
        <v>0.50519999999999998</v>
      </c>
      <c r="O175" s="28">
        <v>7.0000000000000001E-3</v>
      </c>
      <c r="P175" s="28">
        <v>0.1479</v>
      </c>
      <c r="Q175" s="28">
        <v>77.540000000000006</v>
      </c>
      <c r="R175" s="29">
        <v>50262.98</v>
      </c>
      <c r="S175" s="28">
        <v>0.20380000000000001</v>
      </c>
      <c r="T175" s="28">
        <v>0.193</v>
      </c>
      <c r="U175" s="28">
        <v>0.60319999999999996</v>
      </c>
      <c r="V175" s="28">
        <v>17.77</v>
      </c>
      <c r="W175" s="28">
        <v>11.75</v>
      </c>
      <c r="X175" s="29">
        <v>63267.8</v>
      </c>
      <c r="Y175" s="28">
        <v>138.99</v>
      </c>
      <c r="Z175" s="29">
        <v>97752.52</v>
      </c>
      <c r="AA175" s="28">
        <v>0.77590000000000003</v>
      </c>
      <c r="AB175" s="28">
        <v>0.14180000000000001</v>
      </c>
      <c r="AC175" s="28">
        <v>8.1100000000000005E-2</v>
      </c>
      <c r="AD175" s="28">
        <v>1.1999999999999999E-3</v>
      </c>
      <c r="AE175" s="28">
        <v>0.22800000000000001</v>
      </c>
      <c r="AF175" s="28">
        <v>97.75</v>
      </c>
      <c r="AG175" s="29">
        <v>2603.4699999999998</v>
      </c>
      <c r="AH175" s="28">
        <v>332.54</v>
      </c>
      <c r="AI175" s="29">
        <v>90664.85</v>
      </c>
      <c r="AJ175" s="28" t="s">
        <v>16</v>
      </c>
      <c r="AK175" s="29">
        <v>27165</v>
      </c>
      <c r="AL175" s="29">
        <v>38075.82</v>
      </c>
      <c r="AM175" s="28">
        <v>34.47</v>
      </c>
      <c r="AN175" s="28">
        <v>24.76</v>
      </c>
      <c r="AO175" s="28">
        <v>26.25</v>
      </c>
      <c r="AP175" s="28">
        <v>3.9</v>
      </c>
      <c r="AQ175" s="28">
        <v>948.29</v>
      </c>
      <c r="AR175" s="28">
        <v>0.8841</v>
      </c>
      <c r="AS175" s="29">
        <v>1107.8599999999999</v>
      </c>
      <c r="AT175" s="29">
        <v>2101.04</v>
      </c>
      <c r="AU175" s="29">
        <v>5261.44</v>
      </c>
      <c r="AV175" s="28">
        <v>876.8</v>
      </c>
      <c r="AW175" s="28">
        <v>169.01</v>
      </c>
      <c r="AX175" s="29">
        <v>9516.15</v>
      </c>
      <c r="AY175" s="29">
        <v>5441.52</v>
      </c>
      <c r="AZ175" s="28">
        <v>0.58409999999999995</v>
      </c>
      <c r="BA175" s="29">
        <v>2753.68</v>
      </c>
      <c r="BB175" s="28">
        <v>0.29559999999999997</v>
      </c>
      <c r="BC175" s="29">
        <v>1121.02</v>
      </c>
      <c r="BD175" s="28">
        <v>0.1203</v>
      </c>
      <c r="BE175" s="29">
        <v>9316.2099999999991</v>
      </c>
      <c r="BF175" s="29">
        <v>5117.1000000000004</v>
      </c>
      <c r="BG175" s="28">
        <v>2.1772999999999998</v>
      </c>
      <c r="BH175" s="28">
        <v>0.54659999999999997</v>
      </c>
      <c r="BI175" s="28">
        <v>0.23960000000000001</v>
      </c>
      <c r="BJ175" s="28">
        <v>0.1547</v>
      </c>
      <c r="BK175" s="28">
        <v>3.6999999999999998E-2</v>
      </c>
      <c r="BL175" s="28">
        <v>2.2100000000000002E-2</v>
      </c>
    </row>
    <row r="176" spans="1:64" x14ac:dyDescent="0.25">
      <c r="A176" s="28" t="s">
        <v>440</v>
      </c>
      <c r="B176" s="28">
        <v>45369</v>
      </c>
      <c r="C176" s="28">
        <v>51.52</v>
      </c>
      <c r="D176" s="28">
        <v>16.850000000000001</v>
      </c>
      <c r="E176" s="28">
        <v>868.42</v>
      </c>
      <c r="F176" s="28">
        <v>887.95</v>
      </c>
      <c r="G176" s="28">
        <v>6.0000000000000001E-3</v>
      </c>
      <c r="H176" s="28">
        <v>2.9999999999999997E-4</v>
      </c>
      <c r="I176" s="28">
        <v>8.6999999999999994E-3</v>
      </c>
      <c r="J176" s="28">
        <v>1E-3</v>
      </c>
      <c r="K176" s="28">
        <v>3.3099999999999997E-2</v>
      </c>
      <c r="L176" s="28">
        <v>0.92689999999999995</v>
      </c>
      <c r="M176" s="28">
        <v>2.4199999999999999E-2</v>
      </c>
      <c r="N176" s="28">
        <v>0.2412</v>
      </c>
      <c r="O176" s="28">
        <v>2.7000000000000001E-3</v>
      </c>
      <c r="P176" s="28">
        <v>0.1075</v>
      </c>
      <c r="Q176" s="28">
        <v>44.77</v>
      </c>
      <c r="R176" s="29">
        <v>52388.27</v>
      </c>
      <c r="S176" s="28">
        <v>0.21920000000000001</v>
      </c>
      <c r="T176" s="28">
        <v>0.17380000000000001</v>
      </c>
      <c r="U176" s="28">
        <v>0.60699999999999998</v>
      </c>
      <c r="V176" s="28">
        <v>17.64</v>
      </c>
      <c r="W176" s="28">
        <v>7.51</v>
      </c>
      <c r="X176" s="29">
        <v>62365.52</v>
      </c>
      <c r="Y176" s="28">
        <v>112.2</v>
      </c>
      <c r="Z176" s="29">
        <v>145928.5</v>
      </c>
      <c r="AA176" s="28">
        <v>0.81969999999999998</v>
      </c>
      <c r="AB176" s="28">
        <v>0.13370000000000001</v>
      </c>
      <c r="AC176" s="28">
        <v>4.53E-2</v>
      </c>
      <c r="AD176" s="28">
        <v>1.2999999999999999E-3</v>
      </c>
      <c r="AE176" s="28">
        <v>0.18079999999999999</v>
      </c>
      <c r="AF176" s="28">
        <v>145.93</v>
      </c>
      <c r="AG176" s="29">
        <v>4108.46</v>
      </c>
      <c r="AH176" s="28">
        <v>520.76</v>
      </c>
      <c r="AI176" s="29">
        <v>144077.48000000001</v>
      </c>
      <c r="AJ176" s="28" t="s">
        <v>16</v>
      </c>
      <c r="AK176" s="29">
        <v>32431</v>
      </c>
      <c r="AL176" s="29">
        <v>47447.07</v>
      </c>
      <c r="AM176" s="28">
        <v>47.91</v>
      </c>
      <c r="AN176" s="28">
        <v>27.13</v>
      </c>
      <c r="AO176" s="28">
        <v>30.52</v>
      </c>
      <c r="AP176" s="28">
        <v>4.6900000000000004</v>
      </c>
      <c r="AQ176" s="28">
        <v>971.76</v>
      </c>
      <c r="AR176" s="28">
        <v>1.0702</v>
      </c>
      <c r="AS176" s="29">
        <v>1191.06</v>
      </c>
      <c r="AT176" s="29">
        <v>1807.95</v>
      </c>
      <c r="AU176" s="29">
        <v>5123.3900000000003</v>
      </c>
      <c r="AV176" s="28">
        <v>848.12</v>
      </c>
      <c r="AW176" s="28">
        <v>114.29</v>
      </c>
      <c r="AX176" s="29">
        <v>9084.81</v>
      </c>
      <c r="AY176" s="29">
        <v>3968.06</v>
      </c>
      <c r="AZ176" s="28">
        <v>0.43059999999999998</v>
      </c>
      <c r="BA176" s="29">
        <v>4681.68</v>
      </c>
      <c r="BB176" s="28">
        <v>0.50800000000000001</v>
      </c>
      <c r="BC176" s="28">
        <v>565.5</v>
      </c>
      <c r="BD176" s="28">
        <v>6.1400000000000003E-2</v>
      </c>
      <c r="BE176" s="29">
        <v>9215.24</v>
      </c>
      <c r="BF176" s="29">
        <v>3242.22</v>
      </c>
      <c r="BG176" s="28">
        <v>0.8145</v>
      </c>
      <c r="BH176" s="28">
        <v>0.56059999999999999</v>
      </c>
      <c r="BI176" s="28">
        <v>0.20449999999999999</v>
      </c>
      <c r="BJ176" s="28">
        <v>0.17580000000000001</v>
      </c>
      <c r="BK176" s="28">
        <v>3.3599999999999998E-2</v>
      </c>
      <c r="BL176" s="28">
        <v>2.5600000000000001E-2</v>
      </c>
    </row>
    <row r="177" spans="1:64" x14ac:dyDescent="0.25">
      <c r="A177" s="28" t="s">
        <v>441</v>
      </c>
      <c r="B177" s="28">
        <v>43976</v>
      </c>
      <c r="C177" s="28">
        <v>24.81</v>
      </c>
      <c r="D177" s="28">
        <v>115.11</v>
      </c>
      <c r="E177" s="29">
        <v>2855.82</v>
      </c>
      <c r="F177" s="29">
        <v>2761.52</v>
      </c>
      <c r="G177" s="28">
        <v>1.6899999999999998E-2</v>
      </c>
      <c r="H177" s="28">
        <v>5.0000000000000001E-4</v>
      </c>
      <c r="I177" s="28">
        <v>3.2500000000000001E-2</v>
      </c>
      <c r="J177" s="28">
        <v>1.8E-3</v>
      </c>
      <c r="K177" s="28">
        <v>2.75E-2</v>
      </c>
      <c r="L177" s="28">
        <v>0.88890000000000002</v>
      </c>
      <c r="M177" s="28">
        <v>3.2000000000000001E-2</v>
      </c>
      <c r="N177" s="28">
        <v>0.23369999999999999</v>
      </c>
      <c r="O177" s="28">
        <v>9.1000000000000004E-3</v>
      </c>
      <c r="P177" s="28">
        <v>0.1174</v>
      </c>
      <c r="Q177" s="28">
        <v>121.39</v>
      </c>
      <c r="R177" s="29">
        <v>59428.54</v>
      </c>
      <c r="S177" s="28">
        <v>0.23760000000000001</v>
      </c>
      <c r="T177" s="28">
        <v>0.1933</v>
      </c>
      <c r="U177" s="28">
        <v>0.56920000000000004</v>
      </c>
      <c r="V177" s="28">
        <v>19.3</v>
      </c>
      <c r="W177" s="28">
        <v>15.77</v>
      </c>
      <c r="X177" s="29">
        <v>80255.28</v>
      </c>
      <c r="Y177" s="28">
        <v>177.42</v>
      </c>
      <c r="Z177" s="29">
        <v>181870.27</v>
      </c>
      <c r="AA177" s="28">
        <v>0.79449999999999998</v>
      </c>
      <c r="AB177" s="28">
        <v>0.17910000000000001</v>
      </c>
      <c r="AC177" s="28">
        <v>2.53E-2</v>
      </c>
      <c r="AD177" s="28">
        <v>1E-3</v>
      </c>
      <c r="AE177" s="28">
        <v>0.20569999999999999</v>
      </c>
      <c r="AF177" s="28">
        <v>181.87</v>
      </c>
      <c r="AG177" s="29">
        <v>6449.05</v>
      </c>
      <c r="AH177" s="28">
        <v>785.09</v>
      </c>
      <c r="AI177" s="29">
        <v>198370.89</v>
      </c>
      <c r="AJ177" s="28" t="s">
        <v>16</v>
      </c>
      <c r="AK177" s="29">
        <v>36924</v>
      </c>
      <c r="AL177" s="29">
        <v>56770.65</v>
      </c>
      <c r="AM177" s="28">
        <v>59.09</v>
      </c>
      <c r="AN177" s="28">
        <v>34.880000000000003</v>
      </c>
      <c r="AO177" s="28">
        <v>37.82</v>
      </c>
      <c r="AP177" s="28">
        <v>4.83</v>
      </c>
      <c r="AQ177" s="29">
        <v>1836.73</v>
      </c>
      <c r="AR177" s="28">
        <v>0.87150000000000005</v>
      </c>
      <c r="AS177" s="29">
        <v>1181.68</v>
      </c>
      <c r="AT177" s="29">
        <v>1814.33</v>
      </c>
      <c r="AU177" s="29">
        <v>5687.5</v>
      </c>
      <c r="AV177" s="29">
        <v>1094.1199999999999</v>
      </c>
      <c r="AW177" s="28">
        <v>259.42</v>
      </c>
      <c r="AX177" s="29">
        <v>10037.040000000001</v>
      </c>
      <c r="AY177" s="29">
        <v>3346.83</v>
      </c>
      <c r="AZ177" s="28">
        <v>0.34399999999999997</v>
      </c>
      <c r="BA177" s="29">
        <v>5838.4</v>
      </c>
      <c r="BB177" s="28">
        <v>0.60009999999999997</v>
      </c>
      <c r="BC177" s="28">
        <v>544.59</v>
      </c>
      <c r="BD177" s="28">
        <v>5.6000000000000001E-2</v>
      </c>
      <c r="BE177" s="29">
        <v>9729.82</v>
      </c>
      <c r="BF177" s="29">
        <v>1838.32</v>
      </c>
      <c r="BG177" s="28">
        <v>0.30620000000000003</v>
      </c>
      <c r="BH177" s="28">
        <v>0.59719999999999995</v>
      </c>
      <c r="BI177" s="28">
        <v>0.21940000000000001</v>
      </c>
      <c r="BJ177" s="28">
        <v>0.13270000000000001</v>
      </c>
      <c r="BK177" s="28">
        <v>2.86E-2</v>
      </c>
      <c r="BL177" s="28">
        <v>2.2100000000000002E-2</v>
      </c>
    </row>
    <row r="178" spans="1:64" x14ac:dyDescent="0.25">
      <c r="A178" s="28" t="s">
        <v>442</v>
      </c>
      <c r="B178" s="28">
        <v>47068</v>
      </c>
      <c r="C178" s="28">
        <v>72.62</v>
      </c>
      <c r="D178" s="28">
        <v>9.1</v>
      </c>
      <c r="E178" s="28">
        <v>660.65</v>
      </c>
      <c r="F178" s="28">
        <v>682.1</v>
      </c>
      <c r="G178" s="28">
        <v>4.0000000000000001E-3</v>
      </c>
      <c r="H178" s="28">
        <v>1E-4</v>
      </c>
      <c r="I178" s="28">
        <v>4.4000000000000003E-3</v>
      </c>
      <c r="J178" s="28">
        <v>5.9999999999999995E-4</v>
      </c>
      <c r="K178" s="28">
        <v>5.2900000000000003E-2</v>
      </c>
      <c r="L178" s="28">
        <v>0.91310000000000002</v>
      </c>
      <c r="M178" s="28">
        <v>2.4899999999999999E-2</v>
      </c>
      <c r="N178" s="28">
        <v>0.38429999999999997</v>
      </c>
      <c r="O178" s="28">
        <v>3.8E-3</v>
      </c>
      <c r="P178" s="28">
        <v>0.1376</v>
      </c>
      <c r="Q178" s="28">
        <v>36.229999999999997</v>
      </c>
      <c r="R178" s="29">
        <v>49522.22</v>
      </c>
      <c r="S178" s="28">
        <v>0.22770000000000001</v>
      </c>
      <c r="T178" s="28">
        <v>0.1719</v>
      </c>
      <c r="U178" s="28">
        <v>0.60040000000000004</v>
      </c>
      <c r="V178" s="28">
        <v>16.170000000000002</v>
      </c>
      <c r="W178" s="28">
        <v>7.04</v>
      </c>
      <c r="X178" s="29">
        <v>59227.78</v>
      </c>
      <c r="Y178" s="28">
        <v>90.59</v>
      </c>
      <c r="Z178" s="29">
        <v>107770.42</v>
      </c>
      <c r="AA178" s="28">
        <v>0.8569</v>
      </c>
      <c r="AB178" s="28">
        <v>9.5100000000000004E-2</v>
      </c>
      <c r="AC178" s="28">
        <v>4.6600000000000003E-2</v>
      </c>
      <c r="AD178" s="28">
        <v>1.4E-3</v>
      </c>
      <c r="AE178" s="28">
        <v>0.14419999999999999</v>
      </c>
      <c r="AF178" s="28">
        <v>107.77</v>
      </c>
      <c r="AG178" s="29">
        <v>2696.51</v>
      </c>
      <c r="AH178" s="28">
        <v>401.04</v>
      </c>
      <c r="AI178" s="29">
        <v>98741.72</v>
      </c>
      <c r="AJ178" s="28" t="s">
        <v>16</v>
      </c>
      <c r="AK178" s="29">
        <v>30353</v>
      </c>
      <c r="AL178" s="29">
        <v>40916.83</v>
      </c>
      <c r="AM178" s="28">
        <v>42.31</v>
      </c>
      <c r="AN178" s="28">
        <v>23.97</v>
      </c>
      <c r="AO178" s="28">
        <v>29.1</v>
      </c>
      <c r="AP178" s="28">
        <v>4.16</v>
      </c>
      <c r="AQ178" s="29">
        <v>1293.73</v>
      </c>
      <c r="AR178" s="28">
        <v>1.3005</v>
      </c>
      <c r="AS178" s="29">
        <v>1273.27</v>
      </c>
      <c r="AT178" s="29">
        <v>1833.09</v>
      </c>
      <c r="AU178" s="29">
        <v>5391.11</v>
      </c>
      <c r="AV178" s="28">
        <v>987.75</v>
      </c>
      <c r="AW178" s="28">
        <v>144.13</v>
      </c>
      <c r="AX178" s="29">
        <v>9629.35</v>
      </c>
      <c r="AY178" s="29">
        <v>4982.68</v>
      </c>
      <c r="AZ178" s="28">
        <v>0.51139999999999997</v>
      </c>
      <c r="BA178" s="29">
        <v>4013.52</v>
      </c>
      <c r="BB178" s="28">
        <v>0.41189999999999999</v>
      </c>
      <c r="BC178" s="28">
        <v>747.95</v>
      </c>
      <c r="BD178" s="28">
        <v>7.6799999999999993E-2</v>
      </c>
      <c r="BE178" s="29">
        <v>9744.15</v>
      </c>
      <c r="BF178" s="29">
        <v>4625.25</v>
      </c>
      <c r="BG178" s="28">
        <v>1.7287999999999999</v>
      </c>
      <c r="BH178" s="28">
        <v>0.55630000000000002</v>
      </c>
      <c r="BI178" s="28">
        <v>0.1963</v>
      </c>
      <c r="BJ178" s="28">
        <v>0.1721</v>
      </c>
      <c r="BK178" s="28">
        <v>3.4299999999999997E-2</v>
      </c>
      <c r="BL178" s="28">
        <v>4.1000000000000002E-2</v>
      </c>
    </row>
    <row r="179" spans="1:64" x14ac:dyDescent="0.25">
      <c r="A179" s="28" t="s">
        <v>443</v>
      </c>
      <c r="B179" s="28">
        <v>46045</v>
      </c>
      <c r="C179" s="28">
        <v>90</v>
      </c>
      <c r="D179" s="28">
        <v>11.6</v>
      </c>
      <c r="E179" s="29">
        <v>1043.58</v>
      </c>
      <c r="F179" s="29">
        <v>1033.81</v>
      </c>
      <c r="G179" s="28">
        <v>2.5999999999999999E-3</v>
      </c>
      <c r="H179" s="28">
        <v>1E-4</v>
      </c>
      <c r="I179" s="28">
        <v>3.8999999999999998E-3</v>
      </c>
      <c r="J179" s="28">
        <v>1.1999999999999999E-3</v>
      </c>
      <c r="K179" s="28">
        <v>8.6E-3</v>
      </c>
      <c r="L179" s="28">
        <v>0.96779999999999999</v>
      </c>
      <c r="M179" s="28">
        <v>1.5699999999999999E-2</v>
      </c>
      <c r="N179" s="28">
        <v>0.39129999999999998</v>
      </c>
      <c r="O179" s="28">
        <v>8.9999999999999998E-4</v>
      </c>
      <c r="P179" s="28">
        <v>0.12909999999999999</v>
      </c>
      <c r="Q179" s="28">
        <v>48.8</v>
      </c>
      <c r="R179" s="29">
        <v>48562.16</v>
      </c>
      <c r="S179" s="28">
        <v>0.23569999999999999</v>
      </c>
      <c r="T179" s="28">
        <v>0.18329999999999999</v>
      </c>
      <c r="U179" s="28">
        <v>0.58089999999999997</v>
      </c>
      <c r="V179" s="28">
        <v>17.68</v>
      </c>
      <c r="W179" s="28">
        <v>8.58</v>
      </c>
      <c r="X179" s="29">
        <v>60435.3</v>
      </c>
      <c r="Y179" s="28">
        <v>117.91</v>
      </c>
      <c r="Z179" s="29">
        <v>94198.81</v>
      </c>
      <c r="AA179" s="28">
        <v>0.92030000000000001</v>
      </c>
      <c r="AB179" s="28">
        <v>4.1099999999999998E-2</v>
      </c>
      <c r="AC179" s="28">
        <v>3.73E-2</v>
      </c>
      <c r="AD179" s="28">
        <v>1.4E-3</v>
      </c>
      <c r="AE179" s="28">
        <v>8.0299999999999996E-2</v>
      </c>
      <c r="AF179" s="28">
        <v>94.2</v>
      </c>
      <c r="AG179" s="29">
        <v>2333.09</v>
      </c>
      <c r="AH179" s="28">
        <v>363.46</v>
      </c>
      <c r="AI179" s="29">
        <v>90062.03</v>
      </c>
      <c r="AJ179" s="28" t="s">
        <v>16</v>
      </c>
      <c r="AK179" s="29">
        <v>31158</v>
      </c>
      <c r="AL179" s="29">
        <v>42327.519999999997</v>
      </c>
      <c r="AM179" s="28">
        <v>35.69</v>
      </c>
      <c r="AN179" s="28">
        <v>24.32</v>
      </c>
      <c r="AO179" s="28">
        <v>25.76</v>
      </c>
      <c r="AP179" s="28">
        <v>4.76</v>
      </c>
      <c r="AQ179" s="29">
        <v>1153.26</v>
      </c>
      <c r="AR179" s="28">
        <v>1.0667</v>
      </c>
      <c r="AS179" s="29">
        <v>1173.9100000000001</v>
      </c>
      <c r="AT179" s="29">
        <v>2096.81</v>
      </c>
      <c r="AU179" s="29">
        <v>5052.2700000000004</v>
      </c>
      <c r="AV179" s="28">
        <v>742.5</v>
      </c>
      <c r="AW179" s="28">
        <v>187.96</v>
      </c>
      <c r="AX179" s="29">
        <v>9253.4599999999991</v>
      </c>
      <c r="AY179" s="29">
        <v>5322.17</v>
      </c>
      <c r="AZ179" s="28">
        <v>0.57469999999999999</v>
      </c>
      <c r="BA179" s="29">
        <v>3193.03</v>
      </c>
      <c r="BB179" s="28">
        <v>0.3448</v>
      </c>
      <c r="BC179" s="28">
        <v>745.84</v>
      </c>
      <c r="BD179" s="28">
        <v>8.0500000000000002E-2</v>
      </c>
      <c r="BE179" s="29">
        <v>9261.0400000000009</v>
      </c>
      <c r="BF179" s="29">
        <v>5049.59</v>
      </c>
      <c r="BG179" s="28">
        <v>1.9772000000000001</v>
      </c>
      <c r="BH179" s="28">
        <v>0.54190000000000005</v>
      </c>
      <c r="BI179" s="28">
        <v>0.20849999999999999</v>
      </c>
      <c r="BJ179" s="28">
        <v>0.189</v>
      </c>
      <c r="BK179" s="28">
        <v>3.7499999999999999E-2</v>
      </c>
      <c r="BL179" s="28">
        <v>2.3099999999999999E-2</v>
      </c>
    </row>
    <row r="180" spans="1:64" x14ac:dyDescent="0.25">
      <c r="A180" s="28" t="s">
        <v>444</v>
      </c>
      <c r="B180" s="28">
        <v>45914</v>
      </c>
      <c r="C180" s="28">
        <v>119.86</v>
      </c>
      <c r="D180" s="28">
        <v>11.17</v>
      </c>
      <c r="E180" s="29">
        <v>1338.88</v>
      </c>
      <c r="F180" s="29">
        <v>1252.57</v>
      </c>
      <c r="G180" s="28">
        <v>2.5999999999999999E-3</v>
      </c>
      <c r="H180" s="28">
        <v>2.0000000000000001E-4</v>
      </c>
      <c r="I180" s="28">
        <v>2.2200000000000001E-2</v>
      </c>
      <c r="J180" s="28">
        <v>1.1000000000000001E-3</v>
      </c>
      <c r="K180" s="28">
        <v>1.5299999999999999E-2</v>
      </c>
      <c r="L180" s="28">
        <v>0.92459999999999998</v>
      </c>
      <c r="M180" s="28">
        <v>3.4000000000000002E-2</v>
      </c>
      <c r="N180" s="28">
        <v>0.5524</v>
      </c>
      <c r="O180" s="28">
        <v>1.4E-3</v>
      </c>
      <c r="P180" s="28">
        <v>0.15759999999999999</v>
      </c>
      <c r="Q180" s="28">
        <v>60.19</v>
      </c>
      <c r="R180" s="29">
        <v>47346.44</v>
      </c>
      <c r="S180" s="28">
        <v>0.20730000000000001</v>
      </c>
      <c r="T180" s="28">
        <v>0.1515</v>
      </c>
      <c r="U180" s="28">
        <v>0.64129999999999998</v>
      </c>
      <c r="V180" s="28">
        <v>16.809999999999999</v>
      </c>
      <c r="W180" s="28">
        <v>10.199999999999999</v>
      </c>
      <c r="X180" s="29">
        <v>60471.73</v>
      </c>
      <c r="Y180" s="28">
        <v>126.34</v>
      </c>
      <c r="Z180" s="29">
        <v>99587.26</v>
      </c>
      <c r="AA180" s="28">
        <v>0.79249999999999998</v>
      </c>
      <c r="AB180" s="28">
        <v>0.13469999999999999</v>
      </c>
      <c r="AC180" s="28">
        <v>7.0900000000000005E-2</v>
      </c>
      <c r="AD180" s="28">
        <v>2E-3</v>
      </c>
      <c r="AE180" s="28">
        <v>0.20949999999999999</v>
      </c>
      <c r="AF180" s="28">
        <v>99.59</v>
      </c>
      <c r="AG180" s="29">
        <v>2482.4699999999998</v>
      </c>
      <c r="AH180" s="28">
        <v>353.37</v>
      </c>
      <c r="AI180" s="29">
        <v>96604.52</v>
      </c>
      <c r="AJ180" s="28" t="s">
        <v>16</v>
      </c>
      <c r="AK180" s="29">
        <v>25813</v>
      </c>
      <c r="AL180" s="29">
        <v>37421.019999999997</v>
      </c>
      <c r="AM180" s="28">
        <v>37.479999999999997</v>
      </c>
      <c r="AN180" s="28">
        <v>24.31</v>
      </c>
      <c r="AO180" s="28">
        <v>27.23</v>
      </c>
      <c r="AP180" s="28">
        <v>3.83</v>
      </c>
      <c r="AQ180" s="28">
        <v>914.9</v>
      </c>
      <c r="AR180" s="28">
        <v>0.99260000000000004</v>
      </c>
      <c r="AS180" s="29">
        <v>1204.6199999999999</v>
      </c>
      <c r="AT180" s="29">
        <v>2015.49</v>
      </c>
      <c r="AU180" s="29">
        <v>5286.97</v>
      </c>
      <c r="AV180" s="28">
        <v>903.36</v>
      </c>
      <c r="AW180" s="28">
        <v>206.47</v>
      </c>
      <c r="AX180" s="29">
        <v>9616.92</v>
      </c>
      <c r="AY180" s="29">
        <v>5989.11</v>
      </c>
      <c r="AZ180" s="28">
        <v>0.59119999999999995</v>
      </c>
      <c r="BA180" s="29">
        <v>2844.31</v>
      </c>
      <c r="BB180" s="28">
        <v>0.28079999999999999</v>
      </c>
      <c r="BC180" s="29">
        <v>1297.22</v>
      </c>
      <c r="BD180" s="28">
        <v>0.128</v>
      </c>
      <c r="BE180" s="29">
        <v>10130.64</v>
      </c>
      <c r="BF180" s="29">
        <v>5035.63</v>
      </c>
      <c r="BG180" s="28">
        <v>2.1589</v>
      </c>
      <c r="BH180" s="28">
        <v>0.49730000000000002</v>
      </c>
      <c r="BI180" s="28">
        <v>0.2422</v>
      </c>
      <c r="BJ180" s="28">
        <v>0.1915</v>
      </c>
      <c r="BK180" s="28">
        <v>4.4699999999999997E-2</v>
      </c>
      <c r="BL180" s="28">
        <v>2.4299999999999999E-2</v>
      </c>
    </row>
    <row r="181" spans="1:64" x14ac:dyDescent="0.25">
      <c r="A181" s="28" t="s">
        <v>445</v>
      </c>
      <c r="B181" s="28">
        <v>46334</v>
      </c>
      <c r="C181" s="28">
        <v>86.24</v>
      </c>
      <c r="D181" s="28">
        <v>13.88</v>
      </c>
      <c r="E181" s="29">
        <v>1196.56</v>
      </c>
      <c r="F181" s="29">
        <v>1203.8599999999999</v>
      </c>
      <c r="G181" s="28">
        <v>2.2000000000000001E-3</v>
      </c>
      <c r="H181" s="28">
        <v>2.9999999999999997E-4</v>
      </c>
      <c r="I181" s="28">
        <v>6.3E-3</v>
      </c>
      <c r="J181" s="28">
        <v>1.2999999999999999E-3</v>
      </c>
      <c r="K181" s="28">
        <v>8.2000000000000007E-3</v>
      </c>
      <c r="L181" s="28">
        <v>0.96650000000000003</v>
      </c>
      <c r="M181" s="28">
        <v>1.52E-2</v>
      </c>
      <c r="N181" s="28">
        <v>0.4768</v>
      </c>
      <c r="O181" s="28">
        <v>0</v>
      </c>
      <c r="P181" s="28">
        <v>0.1389</v>
      </c>
      <c r="Q181" s="28">
        <v>55.68</v>
      </c>
      <c r="R181" s="29">
        <v>49123.58</v>
      </c>
      <c r="S181" s="28">
        <v>0.21629999999999999</v>
      </c>
      <c r="T181" s="28">
        <v>0.1638</v>
      </c>
      <c r="U181" s="28">
        <v>0.61990000000000001</v>
      </c>
      <c r="V181" s="28">
        <v>18.05</v>
      </c>
      <c r="W181" s="28">
        <v>9.3000000000000007</v>
      </c>
      <c r="X181" s="29">
        <v>62179.96</v>
      </c>
      <c r="Y181" s="28">
        <v>124.37</v>
      </c>
      <c r="Z181" s="29">
        <v>95658.6</v>
      </c>
      <c r="AA181" s="28">
        <v>0.84530000000000005</v>
      </c>
      <c r="AB181" s="28">
        <v>9.1700000000000004E-2</v>
      </c>
      <c r="AC181" s="28">
        <v>6.1199999999999997E-2</v>
      </c>
      <c r="AD181" s="28">
        <v>1.8E-3</v>
      </c>
      <c r="AE181" s="28">
        <v>0.1555</v>
      </c>
      <c r="AF181" s="28">
        <v>95.66</v>
      </c>
      <c r="AG181" s="29">
        <v>2259.61</v>
      </c>
      <c r="AH181" s="28">
        <v>341.28</v>
      </c>
      <c r="AI181" s="29">
        <v>88894.42</v>
      </c>
      <c r="AJ181" s="28" t="s">
        <v>16</v>
      </c>
      <c r="AK181" s="29">
        <v>28369</v>
      </c>
      <c r="AL181" s="29">
        <v>38979.86</v>
      </c>
      <c r="AM181" s="28">
        <v>32.85</v>
      </c>
      <c r="AN181" s="28">
        <v>23.01</v>
      </c>
      <c r="AO181" s="28">
        <v>24.24</v>
      </c>
      <c r="AP181" s="28">
        <v>3.83</v>
      </c>
      <c r="AQ181" s="28">
        <v>984.34</v>
      </c>
      <c r="AR181" s="28">
        <v>0.97050000000000003</v>
      </c>
      <c r="AS181" s="29">
        <v>1084.18</v>
      </c>
      <c r="AT181" s="29">
        <v>2045.91</v>
      </c>
      <c r="AU181" s="29">
        <v>5008.16</v>
      </c>
      <c r="AV181" s="28">
        <v>824.02</v>
      </c>
      <c r="AW181" s="28">
        <v>251.5</v>
      </c>
      <c r="AX181" s="29">
        <v>9213.7800000000007</v>
      </c>
      <c r="AY181" s="29">
        <v>5419.23</v>
      </c>
      <c r="AZ181" s="28">
        <v>0.58679999999999999</v>
      </c>
      <c r="BA181" s="29">
        <v>2817.59</v>
      </c>
      <c r="BB181" s="28">
        <v>0.30509999999999998</v>
      </c>
      <c r="BC181" s="28">
        <v>998.56</v>
      </c>
      <c r="BD181" s="28">
        <v>0.1081</v>
      </c>
      <c r="BE181" s="29">
        <v>9235.3700000000008</v>
      </c>
      <c r="BF181" s="29">
        <v>5383.28</v>
      </c>
      <c r="BG181" s="28">
        <v>2.2839999999999998</v>
      </c>
      <c r="BH181" s="28">
        <v>0.53700000000000003</v>
      </c>
      <c r="BI181" s="28">
        <v>0.23280000000000001</v>
      </c>
      <c r="BJ181" s="28">
        <v>0.17269999999999999</v>
      </c>
      <c r="BK181" s="28">
        <v>3.6999999999999998E-2</v>
      </c>
      <c r="BL181" s="28">
        <v>2.0500000000000001E-2</v>
      </c>
    </row>
    <row r="182" spans="1:64" x14ac:dyDescent="0.25">
      <c r="A182" s="28" t="s">
        <v>446</v>
      </c>
      <c r="B182" s="28">
        <v>49197</v>
      </c>
      <c r="C182" s="28">
        <v>77.95</v>
      </c>
      <c r="D182" s="28">
        <v>30.46</v>
      </c>
      <c r="E182" s="29">
        <v>2374.23</v>
      </c>
      <c r="F182" s="29">
        <v>2357.29</v>
      </c>
      <c r="G182" s="28">
        <v>7.0000000000000001E-3</v>
      </c>
      <c r="H182" s="28">
        <v>2.0000000000000001E-4</v>
      </c>
      <c r="I182" s="28">
        <v>1.2699999999999999E-2</v>
      </c>
      <c r="J182" s="28">
        <v>1.1999999999999999E-3</v>
      </c>
      <c r="K182" s="28">
        <v>1.4E-2</v>
      </c>
      <c r="L182" s="28">
        <v>0.94240000000000002</v>
      </c>
      <c r="M182" s="28">
        <v>2.2599999999999999E-2</v>
      </c>
      <c r="N182" s="28">
        <v>0.30180000000000001</v>
      </c>
      <c r="O182" s="28">
        <v>3.0999999999999999E-3</v>
      </c>
      <c r="P182" s="28">
        <v>0.1227</v>
      </c>
      <c r="Q182" s="28">
        <v>101.39</v>
      </c>
      <c r="R182" s="29">
        <v>54414.32</v>
      </c>
      <c r="S182" s="28">
        <v>0.21740000000000001</v>
      </c>
      <c r="T182" s="28">
        <v>0.19270000000000001</v>
      </c>
      <c r="U182" s="28">
        <v>0.58989999999999998</v>
      </c>
      <c r="V182" s="28">
        <v>19.57</v>
      </c>
      <c r="W182" s="28">
        <v>15.07</v>
      </c>
      <c r="X182" s="29">
        <v>71973.63</v>
      </c>
      <c r="Y182" s="28">
        <v>153.04</v>
      </c>
      <c r="Z182" s="29">
        <v>132838.78</v>
      </c>
      <c r="AA182" s="28">
        <v>0.79149999999999998</v>
      </c>
      <c r="AB182" s="28">
        <v>0.15790000000000001</v>
      </c>
      <c r="AC182" s="28">
        <v>4.9599999999999998E-2</v>
      </c>
      <c r="AD182" s="28">
        <v>1E-3</v>
      </c>
      <c r="AE182" s="28">
        <v>0.21149999999999999</v>
      </c>
      <c r="AF182" s="28">
        <v>132.84</v>
      </c>
      <c r="AG182" s="29">
        <v>3771.34</v>
      </c>
      <c r="AH182" s="28">
        <v>473.74</v>
      </c>
      <c r="AI182" s="29">
        <v>140194.94</v>
      </c>
      <c r="AJ182" s="28" t="s">
        <v>16</v>
      </c>
      <c r="AK182" s="29">
        <v>33415</v>
      </c>
      <c r="AL182" s="29">
        <v>48301.86</v>
      </c>
      <c r="AM182" s="28">
        <v>45.9</v>
      </c>
      <c r="AN182" s="28">
        <v>27.07</v>
      </c>
      <c r="AO182" s="28">
        <v>30.09</v>
      </c>
      <c r="AP182" s="28">
        <v>4.46</v>
      </c>
      <c r="AQ182" s="28">
        <v>820.61</v>
      </c>
      <c r="AR182" s="28">
        <v>0.86580000000000001</v>
      </c>
      <c r="AS182" s="29">
        <v>1037.52</v>
      </c>
      <c r="AT182" s="29">
        <v>1694.44</v>
      </c>
      <c r="AU182" s="29">
        <v>4987.93</v>
      </c>
      <c r="AV182" s="28">
        <v>903.55</v>
      </c>
      <c r="AW182" s="28">
        <v>249.03</v>
      </c>
      <c r="AX182" s="29">
        <v>8872.48</v>
      </c>
      <c r="AY182" s="29">
        <v>4067.49</v>
      </c>
      <c r="AZ182" s="28">
        <v>0.47839999999999999</v>
      </c>
      <c r="BA182" s="29">
        <v>3816.19</v>
      </c>
      <c r="BB182" s="28">
        <v>0.44879999999999998</v>
      </c>
      <c r="BC182" s="28">
        <v>619.23</v>
      </c>
      <c r="BD182" s="28">
        <v>7.2800000000000004E-2</v>
      </c>
      <c r="BE182" s="29">
        <v>8502.9</v>
      </c>
      <c r="BF182" s="29">
        <v>3462.89</v>
      </c>
      <c r="BG182" s="28">
        <v>0.92269999999999996</v>
      </c>
      <c r="BH182" s="28">
        <v>0.59809999999999997</v>
      </c>
      <c r="BI182" s="28">
        <v>0.22450000000000001</v>
      </c>
      <c r="BJ182" s="28">
        <v>0.12139999999999999</v>
      </c>
      <c r="BK182" s="28">
        <v>3.4099999999999998E-2</v>
      </c>
      <c r="BL182" s="28">
        <v>2.1899999999999999E-2</v>
      </c>
    </row>
    <row r="183" spans="1:64" x14ac:dyDescent="0.25">
      <c r="A183" s="28" t="s">
        <v>447</v>
      </c>
      <c r="B183" s="28">
        <v>43984</v>
      </c>
      <c r="C183" s="28">
        <v>41.43</v>
      </c>
      <c r="D183" s="28">
        <v>128.57</v>
      </c>
      <c r="E183" s="29">
        <v>5326.63</v>
      </c>
      <c r="F183" s="29">
        <v>5099.38</v>
      </c>
      <c r="G183" s="28">
        <v>1.7100000000000001E-2</v>
      </c>
      <c r="H183" s="28">
        <v>5.9999999999999995E-4</v>
      </c>
      <c r="I183" s="28">
        <v>0.1028</v>
      </c>
      <c r="J183" s="28">
        <v>1.6999999999999999E-3</v>
      </c>
      <c r="K183" s="28">
        <v>3.27E-2</v>
      </c>
      <c r="L183" s="28">
        <v>0.78469999999999995</v>
      </c>
      <c r="M183" s="28">
        <v>6.0400000000000002E-2</v>
      </c>
      <c r="N183" s="28">
        <v>0.4229</v>
      </c>
      <c r="O183" s="28">
        <v>1.38E-2</v>
      </c>
      <c r="P183" s="28">
        <v>0.13400000000000001</v>
      </c>
      <c r="Q183" s="28">
        <v>229.88</v>
      </c>
      <c r="R183" s="29">
        <v>57973.16</v>
      </c>
      <c r="S183" s="28">
        <v>0.22009999999999999</v>
      </c>
      <c r="T183" s="28">
        <v>0.20910000000000001</v>
      </c>
      <c r="U183" s="28">
        <v>0.57089999999999996</v>
      </c>
      <c r="V183" s="28">
        <v>18.28</v>
      </c>
      <c r="W183" s="28">
        <v>29.71</v>
      </c>
      <c r="X183" s="29">
        <v>83307.25</v>
      </c>
      <c r="Y183" s="28">
        <v>175.46</v>
      </c>
      <c r="Z183" s="29">
        <v>145507.03</v>
      </c>
      <c r="AA183" s="28">
        <v>0.72809999999999997</v>
      </c>
      <c r="AB183" s="28">
        <v>0.24660000000000001</v>
      </c>
      <c r="AC183" s="28">
        <v>2.4299999999999999E-2</v>
      </c>
      <c r="AD183" s="28">
        <v>1E-3</v>
      </c>
      <c r="AE183" s="28">
        <v>0.27250000000000002</v>
      </c>
      <c r="AF183" s="28">
        <v>145.51</v>
      </c>
      <c r="AG183" s="29">
        <v>5311.7</v>
      </c>
      <c r="AH183" s="28">
        <v>618.45000000000005</v>
      </c>
      <c r="AI183" s="29">
        <v>158349.78</v>
      </c>
      <c r="AJ183" s="28" t="s">
        <v>16</v>
      </c>
      <c r="AK183" s="29">
        <v>30822</v>
      </c>
      <c r="AL183" s="29">
        <v>46466.42</v>
      </c>
      <c r="AM183" s="28">
        <v>61.36</v>
      </c>
      <c r="AN183" s="28">
        <v>35.04</v>
      </c>
      <c r="AO183" s="28">
        <v>40.25</v>
      </c>
      <c r="AP183" s="28">
        <v>4.96</v>
      </c>
      <c r="AQ183" s="29">
        <v>1023.89</v>
      </c>
      <c r="AR183" s="28">
        <v>1.0179</v>
      </c>
      <c r="AS183" s="29">
        <v>1102.79</v>
      </c>
      <c r="AT183" s="29">
        <v>1812.75</v>
      </c>
      <c r="AU183" s="29">
        <v>5950.38</v>
      </c>
      <c r="AV183" s="29">
        <v>1042.42</v>
      </c>
      <c r="AW183" s="28">
        <v>336.13</v>
      </c>
      <c r="AX183" s="29">
        <v>10244.459999999999</v>
      </c>
      <c r="AY183" s="29">
        <v>3884.76</v>
      </c>
      <c r="AZ183" s="28">
        <v>0.39410000000000001</v>
      </c>
      <c r="BA183" s="29">
        <v>5152.08</v>
      </c>
      <c r="BB183" s="28">
        <v>0.52270000000000005</v>
      </c>
      <c r="BC183" s="28">
        <v>820.71</v>
      </c>
      <c r="BD183" s="28">
        <v>8.3299999999999999E-2</v>
      </c>
      <c r="BE183" s="29">
        <v>9857.5499999999993</v>
      </c>
      <c r="BF183" s="29">
        <v>2449.11</v>
      </c>
      <c r="BG183" s="28">
        <v>0.58940000000000003</v>
      </c>
      <c r="BH183" s="28">
        <v>0.59189999999999998</v>
      </c>
      <c r="BI183" s="28">
        <v>0.23200000000000001</v>
      </c>
      <c r="BJ183" s="28">
        <v>0.1208</v>
      </c>
      <c r="BK183" s="28">
        <v>3.0200000000000001E-2</v>
      </c>
      <c r="BL183" s="28">
        <v>2.5100000000000001E-2</v>
      </c>
    </row>
    <row r="184" spans="1:64" x14ac:dyDescent="0.25">
      <c r="A184" s="28" t="s">
        <v>448</v>
      </c>
      <c r="B184" s="28">
        <v>47332</v>
      </c>
      <c r="C184" s="28">
        <v>26.19</v>
      </c>
      <c r="D184" s="28">
        <v>131.76</v>
      </c>
      <c r="E184" s="29">
        <v>3450.87</v>
      </c>
      <c r="F184" s="29">
        <v>3233.05</v>
      </c>
      <c r="G184" s="28">
        <v>1.8200000000000001E-2</v>
      </c>
      <c r="H184" s="28">
        <v>2.9999999999999997E-4</v>
      </c>
      <c r="I184" s="28">
        <v>0.20849999999999999</v>
      </c>
      <c r="J184" s="28">
        <v>1.6999999999999999E-3</v>
      </c>
      <c r="K184" s="28">
        <v>3.6499999999999998E-2</v>
      </c>
      <c r="L184" s="28">
        <v>0.66769999999999996</v>
      </c>
      <c r="M184" s="28">
        <v>6.7100000000000007E-2</v>
      </c>
      <c r="N184" s="28">
        <v>0.3584</v>
      </c>
      <c r="O184" s="28">
        <v>2.2800000000000001E-2</v>
      </c>
      <c r="P184" s="28">
        <v>0.13150000000000001</v>
      </c>
      <c r="Q184" s="28">
        <v>147.19</v>
      </c>
      <c r="R184" s="29">
        <v>59320.21</v>
      </c>
      <c r="S184" s="28">
        <v>0.21290000000000001</v>
      </c>
      <c r="T184" s="28">
        <v>0.21859999999999999</v>
      </c>
      <c r="U184" s="28">
        <v>0.56859999999999999</v>
      </c>
      <c r="V184" s="28">
        <v>18.739999999999998</v>
      </c>
      <c r="W184" s="28">
        <v>20.66</v>
      </c>
      <c r="X184" s="29">
        <v>79962.33</v>
      </c>
      <c r="Y184" s="28">
        <v>163.75</v>
      </c>
      <c r="Z184" s="29">
        <v>148499.6</v>
      </c>
      <c r="AA184" s="28">
        <v>0.79200000000000004</v>
      </c>
      <c r="AB184" s="28">
        <v>0.18609999999999999</v>
      </c>
      <c r="AC184" s="28">
        <v>2.0899999999999998E-2</v>
      </c>
      <c r="AD184" s="28">
        <v>1.1000000000000001E-3</v>
      </c>
      <c r="AE184" s="28">
        <v>0.2082</v>
      </c>
      <c r="AF184" s="28">
        <v>148.5</v>
      </c>
      <c r="AG184" s="29">
        <v>5819.47</v>
      </c>
      <c r="AH184" s="28">
        <v>733.7</v>
      </c>
      <c r="AI184" s="29">
        <v>173502.77</v>
      </c>
      <c r="AJ184" s="28" t="s">
        <v>16</v>
      </c>
      <c r="AK184" s="29">
        <v>35283</v>
      </c>
      <c r="AL184" s="29">
        <v>51297.03</v>
      </c>
      <c r="AM184" s="28">
        <v>65.209999999999994</v>
      </c>
      <c r="AN184" s="28">
        <v>37.43</v>
      </c>
      <c r="AO184" s="28">
        <v>40.53</v>
      </c>
      <c r="AP184" s="28">
        <v>5.21</v>
      </c>
      <c r="AQ184" s="28">
        <v>918.13</v>
      </c>
      <c r="AR184" s="28">
        <v>1.0345</v>
      </c>
      <c r="AS184" s="29">
        <v>1201.07</v>
      </c>
      <c r="AT184" s="29">
        <v>1959.63</v>
      </c>
      <c r="AU184" s="29">
        <v>6077.41</v>
      </c>
      <c r="AV184" s="29">
        <v>1030.6199999999999</v>
      </c>
      <c r="AW184" s="28">
        <v>303.08999999999997</v>
      </c>
      <c r="AX184" s="29">
        <v>10571.82</v>
      </c>
      <c r="AY184" s="29">
        <v>3797.85</v>
      </c>
      <c r="AZ184" s="28">
        <v>0.37140000000000001</v>
      </c>
      <c r="BA184" s="29">
        <v>5688.43</v>
      </c>
      <c r="BB184" s="28">
        <v>0.55640000000000001</v>
      </c>
      <c r="BC184" s="28">
        <v>738.25</v>
      </c>
      <c r="BD184" s="28">
        <v>7.22E-2</v>
      </c>
      <c r="BE184" s="29">
        <v>10224.530000000001</v>
      </c>
      <c r="BF184" s="29">
        <v>2490.1999999999998</v>
      </c>
      <c r="BG184" s="28">
        <v>0.53820000000000001</v>
      </c>
      <c r="BH184" s="28">
        <v>0.59319999999999995</v>
      </c>
      <c r="BI184" s="28">
        <v>0.21490000000000001</v>
      </c>
      <c r="BJ184" s="28">
        <v>0.1406</v>
      </c>
      <c r="BK184" s="28">
        <v>2.92E-2</v>
      </c>
      <c r="BL184" s="28">
        <v>2.2100000000000002E-2</v>
      </c>
    </row>
    <row r="185" spans="1:64" x14ac:dyDescent="0.25">
      <c r="A185" s="28" t="s">
        <v>449</v>
      </c>
      <c r="B185" s="28">
        <v>48157</v>
      </c>
      <c r="C185" s="28">
        <v>79.67</v>
      </c>
      <c r="D185" s="28">
        <v>23.39</v>
      </c>
      <c r="E185" s="29">
        <v>1863.75</v>
      </c>
      <c r="F185" s="29">
        <v>1871.81</v>
      </c>
      <c r="G185" s="28">
        <v>6.7999999999999996E-3</v>
      </c>
      <c r="H185" s="28">
        <v>2.0000000000000001E-4</v>
      </c>
      <c r="I185" s="28">
        <v>1.0500000000000001E-2</v>
      </c>
      <c r="J185" s="28">
        <v>1E-3</v>
      </c>
      <c r="K185" s="28">
        <v>2.1700000000000001E-2</v>
      </c>
      <c r="L185" s="28">
        <v>0.9355</v>
      </c>
      <c r="M185" s="28">
        <v>2.4199999999999999E-2</v>
      </c>
      <c r="N185" s="28">
        <v>0.28289999999999998</v>
      </c>
      <c r="O185" s="28">
        <v>3.3999999999999998E-3</v>
      </c>
      <c r="P185" s="28">
        <v>0.10929999999999999</v>
      </c>
      <c r="Q185" s="28">
        <v>82.43</v>
      </c>
      <c r="R185" s="29">
        <v>54057.67</v>
      </c>
      <c r="S185" s="28">
        <v>0.2228</v>
      </c>
      <c r="T185" s="28">
        <v>0.1835</v>
      </c>
      <c r="U185" s="28">
        <v>0.59370000000000001</v>
      </c>
      <c r="V185" s="28">
        <v>19.48</v>
      </c>
      <c r="W185" s="28">
        <v>12.98</v>
      </c>
      <c r="X185" s="29">
        <v>67084.22</v>
      </c>
      <c r="Y185" s="28">
        <v>139.08000000000001</v>
      </c>
      <c r="Z185" s="29">
        <v>132774.32999999999</v>
      </c>
      <c r="AA185" s="28">
        <v>0.84530000000000005</v>
      </c>
      <c r="AB185" s="28">
        <v>0.11700000000000001</v>
      </c>
      <c r="AC185" s="28">
        <v>3.6700000000000003E-2</v>
      </c>
      <c r="AD185" s="28">
        <v>1.1000000000000001E-3</v>
      </c>
      <c r="AE185" s="28">
        <v>0.15509999999999999</v>
      </c>
      <c r="AF185" s="28">
        <v>132.77000000000001</v>
      </c>
      <c r="AG185" s="29">
        <v>3649.99</v>
      </c>
      <c r="AH185" s="28">
        <v>474.92</v>
      </c>
      <c r="AI185" s="29">
        <v>137778.37</v>
      </c>
      <c r="AJ185" s="28" t="s">
        <v>16</v>
      </c>
      <c r="AK185" s="29">
        <v>34925</v>
      </c>
      <c r="AL185" s="29">
        <v>49346.25</v>
      </c>
      <c r="AM185" s="28">
        <v>44.65</v>
      </c>
      <c r="AN185" s="28">
        <v>26.21</v>
      </c>
      <c r="AO185" s="28">
        <v>28.43</v>
      </c>
      <c r="AP185" s="28">
        <v>4.84</v>
      </c>
      <c r="AQ185" s="29">
        <v>1053.0899999999999</v>
      </c>
      <c r="AR185" s="28">
        <v>0.87709999999999999</v>
      </c>
      <c r="AS185" s="29">
        <v>1006.49</v>
      </c>
      <c r="AT185" s="29">
        <v>1677.2</v>
      </c>
      <c r="AU185" s="29">
        <v>4953.2</v>
      </c>
      <c r="AV185" s="28">
        <v>789.5</v>
      </c>
      <c r="AW185" s="28">
        <v>179.19</v>
      </c>
      <c r="AX185" s="29">
        <v>8605.58</v>
      </c>
      <c r="AY185" s="29">
        <v>4015.36</v>
      </c>
      <c r="AZ185" s="28">
        <v>0.47839999999999999</v>
      </c>
      <c r="BA185" s="29">
        <v>3821.53</v>
      </c>
      <c r="BB185" s="28">
        <v>0.45529999999999998</v>
      </c>
      <c r="BC185" s="28">
        <v>556.42999999999995</v>
      </c>
      <c r="BD185" s="28">
        <v>6.6299999999999998E-2</v>
      </c>
      <c r="BE185" s="29">
        <v>8393.32</v>
      </c>
      <c r="BF185" s="29">
        <v>3506.37</v>
      </c>
      <c r="BG185" s="28">
        <v>0.89349999999999996</v>
      </c>
      <c r="BH185" s="28">
        <v>0.58830000000000005</v>
      </c>
      <c r="BI185" s="28">
        <v>0.22020000000000001</v>
      </c>
      <c r="BJ185" s="28">
        <v>0.1333</v>
      </c>
      <c r="BK185" s="28">
        <v>3.5900000000000001E-2</v>
      </c>
      <c r="BL185" s="28">
        <v>2.23E-2</v>
      </c>
    </row>
    <row r="186" spans="1:64" x14ac:dyDescent="0.25">
      <c r="A186" s="28" t="s">
        <v>450</v>
      </c>
      <c r="B186" s="28">
        <v>47340</v>
      </c>
      <c r="C186" s="28">
        <v>34</v>
      </c>
      <c r="D186" s="28">
        <v>180.87</v>
      </c>
      <c r="E186" s="29">
        <v>6149.68</v>
      </c>
      <c r="F186" s="29">
        <v>5905.52</v>
      </c>
      <c r="G186" s="28">
        <v>3.9300000000000002E-2</v>
      </c>
      <c r="H186" s="28">
        <v>2.9999999999999997E-4</v>
      </c>
      <c r="I186" s="28">
        <v>3.73E-2</v>
      </c>
      <c r="J186" s="28">
        <v>1.2999999999999999E-3</v>
      </c>
      <c r="K186" s="28">
        <v>2.12E-2</v>
      </c>
      <c r="L186" s="28">
        <v>0.86760000000000004</v>
      </c>
      <c r="M186" s="28">
        <v>3.3099999999999997E-2</v>
      </c>
      <c r="N186" s="28">
        <v>0.1376</v>
      </c>
      <c r="O186" s="28">
        <v>1.18E-2</v>
      </c>
      <c r="P186" s="28">
        <v>0.1074</v>
      </c>
      <c r="Q186" s="28">
        <v>257.62</v>
      </c>
      <c r="R186" s="29">
        <v>63102.69</v>
      </c>
      <c r="S186" s="28">
        <v>0.23250000000000001</v>
      </c>
      <c r="T186" s="28">
        <v>0.22020000000000001</v>
      </c>
      <c r="U186" s="28">
        <v>0.5474</v>
      </c>
      <c r="V186" s="28">
        <v>19.86</v>
      </c>
      <c r="W186" s="28">
        <v>30.02</v>
      </c>
      <c r="X186" s="29">
        <v>84515.78</v>
      </c>
      <c r="Y186" s="28">
        <v>202.25</v>
      </c>
      <c r="Z186" s="29">
        <v>170863.98</v>
      </c>
      <c r="AA186" s="28">
        <v>0.81899999999999995</v>
      </c>
      <c r="AB186" s="28">
        <v>0.1595</v>
      </c>
      <c r="AC186" s="28">
        <v>2.07E-2</v>
      </c>
      <c r="AD186" s="28">
        <v>8.0000000000000004E-4</v>
      </c>
      <c r="AE186" s="28">
        <v>0.18099999999999999</v>
      </c>
      <c r="AF186" s="28">
        <v>170.86</v>
      </c>
      <c r="AG186" s="29">
        <v>5997.97</v>
      </c>
      <c r="AH186" s="28">
        <v>761.08</v>
      </c>
      <c r="AI186" s="29">
        <v>195061.72</v>
      </c>
      <c r="AJ186" s="28" t="s">
        <v>16</v>
      </c>
      <c r="AK186" s="29">
        <v>44855</v>
      </c>
      <c r="AL186" s="29">
        <v>70874.03</v>
      </c>
      <c r="AM186" s="28">
        <v>64.459999999999994</v>
      </c>
      <c r="AN186" s="28">
        <v>34.200000000000003</v>
      </c>
      <c r="AO186" s="28">
        <v>36.299999999999997</v>
      </c>
      <c r="AP186" s="28">
        <v>4.3499999999999996</v>
      </c>
      <c r="AQ186" s="29">
        <v>1120.48</v>
      </c>
      <c r="AR186" s="28">
        <v>0.67400000000000004</v>
      </c>
      <c r="AS186" s="28">
        <v>980.57</v>
      </c>
      <c r="AT186" s="29">
        <v>1846.2</v>
      </c>
      <c r="AU186" s="29">
        <v>5750.47</v>
      </c>
      <c r="AV186" s="29">
        <v>1044.98</v>
      </c>
      <c r="AW186" s="28">
        <v>359.83</v>
      </c>
      <c r="AX186" s="29">
        <v>9982.0499999999993</v>
      </c>
      <c r="AY186" s="29">
        <v>3240.39</v>
      </c>
      <c r="AZ186" s="28">
        <v>0.34549999999999997</v>
      </c>
      <c r="BA186" s="29">
        <v>5695.72</v>
      </c>
      <c r="BB186" s="28">
        <v>0.60729999999999995</v>
      </c>
      <c r="BC186" s="28">
        <v>442.16</v>
      </c>
      <c r="BD186" s="28">
        <v>4.7100000000000003E-2</v>
      </c>
      <c r="BE186" s="29">
        <v>9378.27</v>
      </c>
      <c r="BF186" s="29">
        <v>2064.79</v>
      </c>
      <c r="BG186" s="28">
        <v>0.2964</v>
      </c>
      <c r="BH186" s="28">
        <v>0.61970000000000003</v>
      </c>
      <c r="BI186" s="28">
        <v>0.23230000000000001</v>
      </c>
      <c r="BJ186" s="28">
        <v>0.1009</v>
      </c>
      <c r="BK186" s="28">
        <v>2.75E-2</v>
      </c>
      <c r="BL186" s="28">
        <v>1.95E-2</v>
      </c>
    </row>
    <row r="187" spans="1:64" x14ac:dyDescent="0.25">
      <c r="A187" s="28" t="s">
        <v>451</v>
      </c>
      <c r="B187" s="28">
        <v>50484</v>
      </c>
      <c r="C187" s="28">
        <v>139.66999999999999</v>
      </c>
      <c r="D187" s="28">
        <v>8.6</v>
      </c>
      <c r="E187" s="29">
        <v>1200.94</v>
      </c>
      <c r="F187" s="29">
        <v>1199.0999999999999</v>
      </c>
      <c r="G187" s="28">
        <v>2E-3</v>
      </c>
      <c r="H187" s="28">
        <v>1E-4</v>
      </c>
      <c r="I187" s="28">
        <v>3.5999999999999999E-3</v>
      </c>
      <c r="J187" s="28">
        <v>1E-3</v>
      </c>
      <c r="K187" s="28">
        <v>5.0000000000000001E-3</v>
      </c>
      <c r="L187" s="28">
        <v>0.97689999999999999</v>
      </c>
      <c r="M187" s="28">
        <v>1.14E-2</v>
      </c>
      <c r="N187" s="28">
        <v>0.43909999999999999</v>
      </c>
      <c r="O187" s="28">
        <v>2.53E-2</v>
      </c>
      <c r="P187" s="28">
        <v>0.13450000000000001</v>
      </c>
      <c r="Q187" s="28">
        <v>58.09</v>
      </c>
      <c r="R187" s="29">
        <v>47494.080000000002</v>
      </c>
      <c r="S187" s="28">
        <v>0.23849999999999999</v>
      </c>
      <c r="T187" s="28">
        <v>0.15809999999999999</v>
      </c>
      <c r="U187" s="28">
        <v>0.60340000000000005</v>
      </c>
      <c r="V187" s="28">
        <v>17.07</v>
      </c>
      <c r="W187" s="28">
        <v>9.52</v>
      </c>
      <c r="X187" s="29">
        <v>61083</v>
      </c>
      <c r="Y187" s="28">
        <v>121.87</v>
      </c>
      <c r="Z187" s="29">
        <v>149546.43</v>
      </c>
      <c r="AA187" s="28">
        <v>0.67949999999999999</v>
      </c>
      <c r="AB187" s="28">
        <v>0.13300000000000001</v>
      </c>
      <c r="AC187" s="28">
        <v>0.18659999999999999</v>
      </c>
      <c r="AD187" s="28">
        <v>8.9999999999999998E-4</v>
      </c>
      <c r="AE187" s="28">
        <v>0.32119999999999999</v>
      </c>
      <c r="AF187" s="28">
        <v>149.55000000000001</v>
      </c>
      <c r="AG187" s="29">
        <v>4073.57</v>
      </c>
      <c r="AH187" s="28">
        <v>404.82</v>
      </c>
      <c r="AI187" s="29">
        <v>136084.84</v>
      </c>
      <c r="AJ187" s="28" t="s">
        <v>16</v>
      </c>
      <c r="AK187" s="29">
        <v>29269</v>
      </c>
      <c r="AL187" s="29">
        <v>40836.83</v>
      </c>
      <c r="AM187" s="28">
        <v>36.770000000000003</v>
      </c>
      <c r="AN187" s="28">
        <v>25.05</v>
      </c>
      <c r="AO187" s="28">
        <v>27.44</v>
      </c>
      <c r="AP187" s="28">
        <v>4.3</v>
      </c>
      <c r="AQ187" s="28">
        <v>882.12</v>
      </c>
      <c r="AR187" s="28">
        <v>1.0376000000000001</v>
      </c>
      <c r="AS187" s="29">
        <v>1331.27</v>
      </c>
      <c r="AT187" s="29">
        <v>2131.4</v>
      </c>
      <c r="AU187" s="29">
        <v>5540.09</v>
      </c>
      <c r="AV187" s="28">
        <v>848.24</v>
      </c>
      <c r="AW187" s="28">
        <v>263.39</v>
      </c>
      <c r="AX187" s="29">
        <v>10114.4</v>
      </c>
      <c r="AY187" s="29">
        <v>4406.9799999999996</v>
      </c>
      <c r="AZ187" s="28">
        <v>0.45619999999999999</v>
      </c>
      <c r="BA187" s="29">
        <v>4181.21</v>
      </c>
      <c r="BB187" s="28">
        <v>0.43280000000000002</v>
      </c>
      <c r="BC187" s="29">
        <v>1072.8</v>
      </c>
      <c r="BD187" s="28">
        <v>0.111</v>
      </c>
      <c r="BE187" s="29">
        <v>9660.98</v>
      </c>
      <c r="BF187" s="29">
        <v>3811.89</v>
      </c>
      <c r="BG187" s="28">
        <v>1.2639</v>
      </c>
      <c r="BH187" s="28">
        <v>0.53749999999999998</v>
      </c>
      <c r="BI187" s="28">
        <v>0.2404</v>
      </c>
      <c r="BJ187" s="28">
        <v>0.15709999999999999</v>
      </c>
      <c r="BK187" s="28">
        <v>3.8899999999999997E-2</v>
      </c>
      <c r="BL187" s="28">
        <v>2.6200000000000001E-2</v>
      </c>
    </row>
    <row r="188" spans="1:64" x14ac:dyDescent="0.25">
      <c r="A188" s="28" t="s">
        <v>452</v>
      </c>
      <c r="B188" s="28">
        <v>49783</v>
      </c>
      <c r="C188" s="28">
        <v>52.19</v>
      </c>
      <c r="D188" s="28">
        <v>17.39</v>
      </c>
      <c r="E188" s="28">
        <v>907.54</v>
      </c>
      <c r="F188" s="28">
        <v>912.52</v>
      </c>
      <c r="G188" s="28">
        <v>2.5999999999999999E-3</v>
      </c>
      <c r="H188" s="28">
        <v>5.0000000000000001E-4</v>
      </c>
      <c r="I188" s="28">
        <v>2.7000000000000001E-3</v>
      </c>
      <c r="J188" s="28">
        <v>1.1000000000000001E-3</v>
      </c>
      <c r="K188" s="28">
        <v>7.6E-3</v>
      </c>
      <c r="L188" s="28">
        <v>0.97640000000000005</v>
      </c>
      <c r="M188" s="28">
        <v>9.1999999999999998E-3</v>
      </c>
      <c r="N188" s="28">
        <v>0.186</v>
      </c>
      <c r="O188" s="28">
        <v>0</v>
      </c>
      <c r="P188" s="28">
        <v>0.10340000000000001</v>
      </c>
      <c r="Q188" s="28">
        <v>44.28</v>
      </c>
      <c r="R188" s="29">
        <v>52574.27</v>
      </c>
      <c r="S188" s="28">
        <v>0.21160000000000001</v>
      </c>
      <c r="T188" s="28">
        <v>0.18110000000000001</v>
      </c>
      <c r="U188" s="28">
        <v>0.60729999999999995</v>
      </c>
      <c r="V188" s="28">
        <v>17.829999999999998</v>
      </c>
      <c r="W188" s="28">
        <v>6.69</v>
      </c>
      <c r="X188" s="29">
        <v>65508.08</v>
      </c>
      <c r="Y188" s="28">
        <v>132.41999999999999</v>
      </c>
      <c r="Z188" s="29">
        <v>112497.94</v>
      </c>
      <c r="AA188" s="28">
        <v>0.87690000000000001</v>
      </c>
      <c r="AB188" s="28">
        <v>8.7400000000000005E-2</v>
      </c>
      <c r="AC188" s="28">
        <v>3.4599999999999999E-2</v>
      </c>
      <c r="AD188" s="28">
        <v>1.1000000000000001E-3</v>
      </c>
      <c r="AE188" s="28">
        <v>0.1235</v>
      </c>
      <c r="AF188" s="28">
        <v>112.5</v>
      </c>
      <c r="AG188" s="29">
        <v>2843.93</v>
      </c>
      <c r="AH188" s="28">
        <v>419.34</v>
      </c>
      <c r="AI188" s="29">
        <v>110311.82</v>
      </c>
      <c r="AJ188" s="28" t="s">
        <v>16</v>
      </c>
      <c r="AK188" s="29">
        <v>33463</v>
      </c>
      <c r="AL188" s="29">
        <v>48798.86</v>
      </c>
      <c r="AM188" s="28">
        <v>38.799999999999997</v>
      </c>
      <c r="AN188" s="28">
        <v>24.66</v>
      </c>
      <c r="AO188" s="28">
        <v>27.59</v>
      </c>
      <c r="AP188" s="28">
        <v>4.9000000000000004</v>
      </c>
      <c r="AQ188" s="29">
        <v>1224.33</v>
      </c>
      <c r="AR188" s="28">
        <v>1.0347999999999999</v>
      </c>
      <c r="AS188" s="29">
        <v>1155.52</v>
      </c>
      <c r="AT188" s="29">
        <v>1563.62</v>
      </c>
      <c r="AU188" s="29">
        <v>5309.69</v>
      </c>
      <c r="AV188" s="28">
        <v>850.09</v>
      </c>
      <c r="AW188" s="28">
        <v>143.62</v>
      </c>
      <c r="AX188" s="29">
        <v>9022.5499999999993</v>
      </c>
      <c r="AY188" s="29">
        <v>4575.8</v>
      </c>
      <c r="AZ188" s="28">
        <v>0.51939999999999997</v>
      </c>
      <c r="BA188" s="29">
        <v>3679.39</v>
      </c>
      <c r="BB188" s="28">
        <v>0.41770000000000002</v>
      </c>
      <c r="BC188" s="28">
        <v>554.12</v>
      </c>
      <c r="BD188" s="28">
        <v>6.2899999999999998E-2</v>
      </c>
      <c r="BE188" s="29">
        <v>8809.2999999999993</v>
      </c>
      <c r="BF188" s="29">
        <v>4281.22</v>
      </c>
      <c r="BG188" s="28">
        <v>1.1972</v>
      </c>
      <c r="BH188" s="28">
        <v>0.58830000000000005</v>
      </c>
      <c r="BI188" s="28">
        <v>0.22170000000000001</v>
      </c>
      <c r="BJ188" s="28">
        <v>0.13200000000000001</v>
      </c>
      <c r="BK188" s="28">
        <v>3.2500000000000001E-2</v>
      </c>
      <c r="BL188" s="28">
        <v>2.5499999999999998E-2</v>
      </c>
    </row>
    <row r="189" spans="1:64" x14ac:dyDescent="0.25">
      <c r="A189" s="28" t="s">
        <v>453</v>
      </c>
      <c r="B189" s="28">
        <v>48595</v>
      </c>
      <c r="C189" s="28">
        <v>76.48</v>
      </c>
      <c r="D189" s="28">
        <v>12.59</v>
      </c>
      <c r="E189" s="28">
        <v>962.52</v>
      </c>
      <c r="F189" s="28">
        <v>987.14</v>
      </c>
      <c r="G189" s="28">
        <v>3.0000000000000001E-3</v>
      </c>
      <c r="H189" s="28">
        <v>5.0000000000000001E-4</v>
      </c>
      <c r="I189" s="28">
        <v>4.4000000000000003E-3</v>
      </c>
      <c r="J189" s="28">
        <v>6.9999999999999999E-4</v>
      </c>
      <c r="K189" s="28">
        <v>9.1999999999999998E-3</v>
      </c>
      <c r="L189" s="28">
        <v>0.96540000000000004</v>
      </c>
      <c r="M189" s="28">
        <v>1.6799999999999999E-2</v>
      </c>
      <c r="N189" s="28">
        <v>0.2475</v>
      </c>
      <c r="O189" s="28">
        <v>0</v>
      </c>
      <c r="P189" s="28">
        <v>0.1168</v>
      </c>
      <c r="Q189" s="28">
        <v>47.15</v>
      </c>
      <c r="R189" s="29">
        <v>49998.37</v>
      </c>
      <c r="S189" s="28">
        <v>0.25659999999999999</v>
      </c>
      <c r="T189" s="28">
        <v>0.185</v>
      </c>
      <c r="U189" s="28">
        <v>0.55840000000000001</v>
      </c>
      <c r="V189" s="28">
        <v>17.91</v>
      </c>
      <c r="W189" s="28">
        <v>6.73</v>
      </c>
      <c r="X189" s="29">
        <v>70089.47</v>
      </c>
      <c r="Y189" s="28">
        <v>139.54</v>
      </c>
      <c r="Z189" s="29">
        <v>116147.67</v>
      </c>
      <c r="AA189" s="28">
        <v>0.88990000000000002</v>
      </c>
      <c r="AB189" s="28">
        <v>6.4600000000000005E-2</v>
      </c>
      <c r="AC189" s="28">
        <v>4.41E-2</v>
      </c>
      <c r="AD189" s="28">
        <v>1.2999999999999999E-3</v>
      </c>
      <c r="AE189" s="28">
        <v>0.1106</v>
      </c>
      <c r="AF189" s="28">
        <v>116.15</v>
      </c>
      <c r="AG189" s="29">
        <v>2984.55</v>
      </c>
      <c r="AH189" s="28">
        <v>426.99</v>
      </c>
      <c r="AI189" s="29">
        <v>108768.9</v>
      </c>
      <c r="AJ189" s="28" t="s">
        <v>16</v>
      </c>
      <c r="AK189" s="29">
        <v>33750</v>
      </c>
      <c r="AL189" s="29">
        <v>46967.21</v>
      </c>
      <c r="AM189" s="28">
        <v>36.979999999999997</v>
      </c>
      <c r="AN189" s="28">
        <v>24.74</v>
      </c>
      <c r="AO189" s="28">
        <v>26.29</v>
      </c>
      <c r="AP189" s="28">
        <v>4.8099999999999996</v>
      </c>
      <c r="AQ189" s="29">
        <v>1230.55</v>
      </c>
      <c r="AR189" s="28">
        <v>1.1341000000000001</v>
      </c>
      <c r="AS189" s="29">
        <v>1175.05</v>
      </c>
      <c r="AT189" s="29">
        <v>1738.81</v>
      </c>
      <c r="AU189" s="29">
        <v>5205.9399999999996</v>
      </c>
      <c r="AV189" s="28">
        <v>838.13</v>
      </c>
      <c r="AW189" s="28">
        <v>151.22</v>
      </c>
      <c r="AX189" s="29">
        <v>9109.15</v>
      </c>
      <c r="AY189" s="29">
        <v>4570.0200000000004</v>
      </c>
      <c r="AZ189" s="28">
        <v>0.50129999999999997</v>
      </c>
      <c r="BA189" s="29">
        <v>3957.1</v>
      </c>
      <c r="BB189" s="28">
        <v>0.43409999999999999</v>
      </c>
      <c r="BC189" s="28">
        <v>588.58000000000004</v>
      </c>
      <c r="BD189" s="28">
        <v>6.4600000000000005E-2</v>
      </c>
      <c r="BE189" s="29">
        <v>9115.7000000000007</v>
      </c>
      <c r="BF189" s="29">
        <v>4270.8900000000003</v>
      </c>
      <c r="BG189" s="28">
        <v>1.2958000000000001</v>
      </c>
      <c r="BH189" s="28">
        <v>0.56569999999999998</v>
      </c>
      <c r="BI189" s="28">
        <v>0.2056</v>
      </c>
      <c r="BJ189" s="28">
        <v>0.15890000000000001</v>
      </c>
      <c r="BK189" s="28">
        <v>3.6600000000000001E-2</v>
      </c>
      <c r="BL189" s="28">
        <v>3.32E-2</v>
      </c>
    </row>
    <row r="190" spans="1:64" x14ac:dyDescent="0.25">
      <c r="A190" s="28" t="s">
        <v>454</v>
      </c>
      <c r="B190" s="28">
        <v>43992</v>
      </c>
      <c r="C190" s="28">
        <v>27.9</v>
      </c>
      <c r="D190" s="28">
        <v>109.1</v>
      </c>
      <c r="E190" s="29">
        <v>3044.52</v>
      </c>
      <c r="F190" s="29">
        <v>2735.9</v>
      </c>
      <c r="G190" s="28">
        <v>5.0000000000000001E-3</v>
      </c>
      <c r="H190" s="28">
        <v>1E-4</v>
      </c>
      <c r="I190" s="28">
        <v>0.1991</v>
      </c>
      <c r="J190" s="28">
        <v>1.5E-3</v>
      </c>
      <c r="K190" s="28">
        <v>7.46E-2</v>
      </c>
      <c r="L190" s="28">
        <v>0.61809999999999998</v>
      </c>
      <c r="M190" s="28">
        <v>0.10150000000000001</v>
      </c>
      <c r="N190" s="28">
        <v>0.68410000000000004</v>
      </c>
      <c r="O190" s="28">
        <v>3.3300000000000003E-2</v>
      </c>
      <c r="P190" s="28">
        <v>0.1552</v>
      </c>
      <c r="Q190" s="28">
        <v>121.59</v>
      </c>
      <c r="R190" s="29">
        <v>53225.41</v>
      </c>
      <c r="S190" s="28">
        <v>0.22359999999999999</v>
      </c>
      <c r="T190" s="28">
        <v>0.17899999999999999</v>
      </c>
      <c r="U190" s="28">
        <v>0.59740000000000004</v>
      </c>
      <c r="V190" s="28">
        <v>17.989999999999998</v>
      </c>
      <c r="W190" s="28">
        <v>19.14</v>
      </c>
      <c r="X190" s="29">
        <v>74756.25</v>
      </c>
      <c r="Y190" s="28">
        <v>156.16</v>
      </c>
      <c r="Z190" s="29">
        <v>90840.79</v>
      </c>
      <c r="AA190" s="28">
        <v>0.67779999999999996</v>
      </c>
      <c r="AB190" s="28">
        <v>0.27800000000000002</v>
      </c>
      <c r="AC190" s="28">
        <v>4.2500000000000003E-2</v>
      </c>
      <c r="AD190" s="28">
        <v>1.6000000000000001E-3</v>
      </c>
      <c r="AE190" s="28">
        <v>0.32490000000000002</v>
      </c>
      <c r="AF190" s="28">
        <v>90.84</v>
      </c>
      <c r="AG190" s="29">
        <v>2812.26</v>
      </c>
      <c r="AH190" s="28">
        <v>359.32</v>
      </c>
      <c r="AI190" s="29">
        <v>93243.95</v>
      </c>
      <c r="AJ190" s="28" t="s">
        <v>16</v>
      </c>
      <c r="AK190" s="29">
        <v>23628</v>
      </c>
      <c r="AL190" s="29">
        <v>34856.78</v>
      </c>
      <c r="AM190" s="28">
        <v>50.13</v>
      </c>
      <c r="AN190" s="28">
        <v>29.86</v>
      </c>
      <c r="AO190" s="28">
        <v>34.5</v>
      </c>
      <c r="AP190" s="28">
        <v>4.5599999999999996</v>
      </c>
      <c r="AQ190" s="28">
        <v>745.27</v>
      </c>
      <c r="AR190" s="28">
        <v>1.0470999999999999</v>
      </c>
      <c r="AS190" s="29">
        <v>1265.55</v>
      </c>
      <c r="AT190" s="29">
        <v>2006.14</v>
      </c>
      <c r="AU190" s="29">
        <v>6004.22</v>
      </c>
      <c r="AV190" s="29">
        <v>1044.56</v>
      </c>
      <c r="AW190" s="28">
        <v>408.73</v>
      </c>
      <c r="AX190" s="29">
        <v>10729.21</v>
      </c>
      <c r="AY190" s="29">
        <v>5922.64</v>
      </c>
      <c r="AZ190" s="28">
        <v>0.55100000000000005</v>
      </c>
      <c r="BA190" s="29">
        <v>3248.47</v>
      </c>
      <c r="BB190" s="28">
        <v>0.30220000000000002</v>
      </c>
      <c r="BC190" s="29">
        <v>1578.43</v>
      </c>
      <c r="BD190" s="28">
        <v>0.14680000000000001</v>
      </c>
      <c r="BE190" s="29">
        <v>10749.54</v>
      </c>
      <c r="BF190" s="29">
        <v>4504.5200000000004</v>
      </c>
      <c r="BG190" s="28">
        <v>2.1200999999999999</v>
      </c>
      <c r="BH190" s="28">
        <v>0.54110000000000003</v>
      </c>
      <c r="BI190" s="28">
        <v>0.21360000000000001</v>
      </c>
      <c r="BJ190" s="28">
        <v>0.20100000000000001</v>
      </c>
      <c r="BK190" s="28">
        <v>2.9899999999999999E-2</v>
      </c>
      <c r="BL190" s="28">
        <v>1.44E-2</v>
      </c>
    </row>
    <row r="191" spans="1:64" x14ac:dyDescent="0.25">
      <c r="A191" s="28" t="s">
        <v>455</v>
      </c>
      <c r="B191" s="28">
        <v>44008</v>
      </c>
      <c r="C191" s="28">
        <v>76</v>
      </c>
      <c r="D191" s="28">
        <v>32.78</v>
      </c>
      <c r="E191" s="29">
        <v>2491.44</v>
      </c>
      <c r="F191" s="29">
        <v>2439.71</v>
      </c>
      <c r="G191" s="28">
        <v>8.6E-3</v>
      </c>
      <c r="H191" s="28">
        <v>2.9999999999999997E-4</v>
      </c>
      <c r="I191" s="28">
        <v>9.7000000000000003E-3</v>
      </c>
      <c r="J191" s="28">
        <v>1.6000000000000001E-3</v>
      </c>
      <c r="K191" s="28">
        <v>1.5800000000000002E-2</v>
      </c>
      <c r="L191" s="28">
        <v>0.93920000000000003</v>
      </c>
      <c r="M191" s="28">
        <v>2.47E-2</v>
      </c>
      <c r="N191" s="28">
        <v>0.37430000000000002</v>
      </c>
      <c r="O191" s="28">
        <v>6.1000000000000004E-3</v>
      </c>
      <c r="P191" s="28">
        <v>0.1371</v>
      </c>
      <c r="Q191" s="28">
        <v>110.37</v>
      </c>
      <c r="R191" s="29">
        <v>54885.27</v>
      </c>
      <c r="S191" s="28">
        <v>0.1966</v>
      </c>
      <c r="T191" s="28">
        <v>0.186</v>
      </c>
      <c r="U191" s="28">
        <v>0.61739999999999995</v>
      </c>
      <c r="V191" s="28">
        <v>18.21</v>
      </c>
      <c r="W191" s="28">
        <v>15.09</v>
      </c>
      <c r="X191" s="29">
        <v>74190.48</v>
      </c>
      <c r="Y191" s="28">
        <v>159.5</v>
      </c>
      <c r="Z191" s="29">
        <v>158546.85999999999</v>
      </c>
      <c r="AA191" s="28">
        <v>0.69510000000000005</v>
      </c>
      <c r="AB191" s="28">
        <v>0.2366</v>
      </c>
      <c r="AC191" s="28">
        <v>6.7299999999999999E-2</v>
      </c>
      <c r="AD191" s="28">
        <v>1E-3</v>
      </c>
      <c r="AE191" s="28">
        <v>0.30530000000000002</v>
      </c>
      <c r="AF191" s="28">
        <v>158.55000000000001</v>
      </c>
      <c r="AG191" s="29">
        <v>4676.49</v>
      </c>
      <c r="AH191" s="28">
        <v>497.06</v>
      </c>
      <c r="AI191" s="29">
        <v>169437.86</v>
      </c>
      <c r="AJ191" s="28" t="s">
        <v>16</v>
      </c>
      <c r="AK191" s="29">
        <v>30944</v>
      </c>
      <c r="AL191" s="29">
        <v>44817.84</v>
      </c>
      <c r="AM191" s="28">
        <v>48.03</v>
      </c>
      <c r="AN191" s="28">
        <v>27.89</v>
      </c>
      <c r="AO191" s="28">
        <v>31.25</v>
      </c>
      <c r="AP191" s="28">
        <v>3.9</v>
      </c>
      <c r="AQ191" s="28">
        <v>889.24</v>
      </c>
      <c r="AR191" s="28">
        <v>1.0130999999999999</v>
      </c>
      <c r="AS191" s="29">
        <v>1072.77</v>
      </c>
      <c r="AT191" s="29">
        <v>1763.95</v>
      </c>
      <c r="AU191" s="29">
        <v>5370.99</v>
      </c>
      <c r="AV191" s="28">
        <v>986.67</v>
      </c>
      <c r="AW191" s="28">
        <v>262.56</v>
      </c>
      <c r="AX191" s="29">
        <v>9456.94</v>
      </c>
      <c r="AY191" s="29">
        <v>3917.18</v>
      </c>
      <c r="AZ191" s="28">
        <v>0.41660000000000003</v>
      </c>
      <c r="BA191" s="29">
        <v>4701.51</v>
      </c>
      <c r="BB191" s="28">
        <v>0.5</v>
      </c>
      <c r="BC191" s="28">
        <v>784.25</v>
      </c>
      <c r="BD191" s="28">
        <v>8.3400000000000002E-2</v>
      </c>
      <c r="BE191" s="29">
        <v>9402.93</v>
      </c>
      <c r="BF191" s="29">
        <v>2809.1</v>
      </c>
      <c r="BG191" s="28">
        <v>0.73509999999999998</v>
      </c>
      <c r="BH191" s="28">
        <v>0.58130000000000004</v>
      </c>
      <c r="BI191" s="28">
        <v>0.22869999999999999</v>
      </c>
      <c r="BJ191" s="28">
        <v>0.13819999999999999</v>
      </c>
      <c r="BK191" s="28">
        <v>3.1699999999999999E-2</v>
      </c>
      <c r="BL191" s="28">
        <v>0.02</v>
      </c>
    </row>
    <row r="192" spans="1:64" x14ac:dyDescent="0.25">
      <c r="A192" s="28" t="s">
        <v>456</v>
      </c>
      <c r="B192" s="28">
        <v>48843</v>
      </c>
      <c r="C192" s="28">
        <v>147.76</v>
      </c>
      <c r="D192" s="28">
        <v>14.39</v>
      </c>
      <c r="E192" s="29">
        <v>2126.89</v>
      </c>
      <c r="F192" s="29">
        <v>2061.9499999999998</v>
      </c>
      <c r="G192" s="28">
        <v>3.3E-3</v>
      </c>
      <c r="H192" s="28">
        <v>1E-4</v>
      </c>
      <c r="I192" s="28">
        <v>5.3E-3</v>
      </c>
      <c r="J192" s="28">
        <v>1.4E-3</v>
      </c>
      <c r="K192" s="28">
        <v>6.4999999999999997E-3</v>
      </c>
      <c r="L192" s="28">
        <v>0.96660000000000001</v>
      </c>
      <c r="M192" s="28">
        <v>1.6799999999999999E-2</v>
      </c>
      <c r="N192" s="28">
        <v>0.495</v>
      </c>
      <c r="O192" s="28">
        <v>6.4000000000000003E-3</v>
      </c>
      <c r="P192" s="28">
        <v>0.14990000000000001</v>
      </c>
      <c r="Q192" s="28">
        <v>95.12</v>
      </c>
      <c r="R192" s="29">
        <v>50858.69</v>
      </c>
      <c r="S192" s="28">
        <v>0.18140000000000001</v>
      </c>
      <c r="T192" s="28">
        <v>0.17810000000000001</v>
      </c>
      <c r="U192" s="28">
        <v>0.64049999999999996</v>
      </c>
      <c r="V192" s="28">
        <v>17.850000000000001</v>
      </c>
      <c r="W192" s="28">
        <v>14.31</v>
      </c>
      <c r="X192" s="29">
        <v>66304.86</v>
      </c>
      <c r="Y192" s="28">
        <v>144.35</v>
      </c>
      <c r="Z192" s="29">
        <v>120132.99</v>
      </c>
      <c r="AA192" s="28">
        <v>0.73770000000000002</v>
      </c>
      <c r="AB192" s="28">
        <v>0.16259999999999999</v>
      </c>
      <c r="AC192" s="28">
        <v>9.8599999999999993E-2</v>
      </c>
      <c r="AD192" s="28">
        <v>1.1000000000000001E-3</v>
      </c>
      <c r="AE192" s="28">
        <v>0.26650000000000001</v>
      </c>
      <c r="AF192" s="28">
        <v>120.13</v>
      </c>
      <c r="AG192" s="29">
        <v>3359.43</v>
      </c>
      <c r="AH192" s="28">
        <v>393.39</v>
      </c>
      <c r="AI192" s="29">
        <v>112866.09</v>
      </c>
      <c r="AJ192" s="28" t="s">
        <v>16</v>
      </c>
      <c r="AK192" s="29">
        <v>27709</v>
      </c>
      <c r="AL192" s="29">
        <v>39917.35</v>
      </c>
      <c r="AM192" s="28">
        <v>38.28</v>
      </c>
      <c r="AN192" s="28">
        <v>26.08</v>
      </c>
      <c r="AO192" s="28">
        <v>28.46</v>
      </c>
      <c r="AP192" s="28">
        <v>4.07</v>
      </c>
      <c r="AQ192" s="28">
        <v>506.07</v>
      </c>
      <c r="AR192" s="28">
        <v>0.95230000000000004</v>
      </c>
      <c r="AS192" s="29">
        <v>1108.4000000000001</v>
      </c>
      <c r="AT192" s="29">
        <v>1923.42</v>
      </c>
      <c r="AU192" s="29">
        <v>5391.08</v>
      </c>
      <c r="AV192" s="28">
        <v>825.12</v>
      </c>
      <c r="AW192" s="28">
        <v>226.96</v>
      </c>
      <c r="AX192" s="29">
        <v>9474.98</v>
      </c>
      <c r="AY192" s="29">
        <v>4934.3</v>
      </c>
      <c r="AZ192" s="28">
        <v>0.52700000000000002</v>
      </c>
      <c r="BA192" s="29">
        <v>3385.75</v>
      </c>
      <c r="BB192" s="28">
        <v>0.36159999999999998</v>
      </c>
      <c r="BC192" s="29">
        <v>1042.96</v>
      </c>
      <c r="BD192" s="28">
        <v>0.1114</v>
      </c>
      <c r="BE192" s="29">
        <v>9363.01</v>
      </c>
      <c r="BF192" s="29">
        <v>4257.28</v>
      </c>
      <c r="BG192" s="28">
        <v>1.5505</v>
      </c>
      <c r="BH192" s="28">
        <v>0.55489999999999995</v>
      </c>
      <c r="BI192" s="28">
        <v>0.2321</v>
      </c>
      <c r="BJ192" s="28">
        <v>0.15670000000000001</v>
      </c>
      <c r="BK192" s="28">
        <v>3.5799999999999998E-2</v>
      </c>
      <c r="BL192" s="28">
        <v>2.0500000000000001E-2</v>
      </c>
    </row>
    <row r="193" spans="1:64" x14ac:dyDescent="0.25">
      <c r="A193" s="28" t="s">
        <v>457</v>
      </c>
      <c r="B193" s="28">
        <v>46649</v>
      </c>
      <c r="C193" s="28">
        <v>71</v>
      </c>
      <c r="D193" s="28">
        <v>11.57</v>
      </c>
      <c r="E193" s="28">
        <v>821.58</v>
      </c>
      <c r="F193" s="28">
        <v>850.9</v>
      </c>
      <c r="G193" s="28">
        <v>3.2000000000000002E-3</v>
      </c>
      <c r="H193" s="28">
        <v>4.0000000000000002E-4</v>
      </c>
      <c r="I193" s="28">
        <v>5.4000000000000003E-3</v>
      </c>
      <c r="J193" s="28">
        <v>1.1000000000000001E-3</v>
      </c>
      <c r="K193" s="28">
        <v>1.1299999999999999E-2</v>
      </c>
      <c r="L193" s="28">
        <v>0.96079999999999999</v>
      </c>
      <c r="M193" s="28">
        <v>1.78E-2</v>
      </c>
      <c r="N193" s="28">
        <v>0.31390000000000001</v>
      </c>
      <c r="O193" s="28">
        <v>0</v>
      </c>
      <c r="P193" s="28">
        <v>0.11899999999999999</v>
      </c>
      <c r="Q193" s="28">
        <v>41.16</v>
      </c>
      <c r="R193" s="29">
        <v>48591</v>
      </c>
      <c r="S193" s="28">
        <v>0.24959999999999999</v>
      </c>
      <c r="T193" s="28">
        <v>0.19239999999999999</v>
      </c>
      <c r="U193" s="28">
        <v>0.55800000000000005</v>
      </c>
      <c r="V193" s="28">
        <v>17.53</v>
      </c>
      <c r="W193" s="28">
        <v>7.1</v>
      </c>
      <c r="X193" s="29">
        <v>59607.64</v>
      </c>
      <c r="Y193" s="28">
        <v>112.41</v>
      </c>
      <c r="Z193" s="29">
        <v>97688.04</v>
      </c>
      <c r="AA193" s="28">
        <v>0.92569999999999997</v>
      </c>
      <c r="AB193" s="28">
        <v>3.7699999999999997E-2</v>
      </c>
      <c r="AC193" s="28">
        <v>3.5299999999999998E-2</v>
      </c>
      <c r="AD193" s="28">
        <v>1.2999999999999999E-3</v>
      </c>
      <c r="AE193" s="28">
        <v>7.51E-2</v>
      </c>
      <c r="AF193" s="28">
        <v>97.69</v>
      </c>
      <c r="AG193" s="29">
        <v>2443.34</v>
      </c>
      <c r="AH193" s="28">
        <v>394.32</v>
      </c>
      <c r="AI193" s="29">
        <v>90699.22</v>
      </c>
      <c r="AJ193" s="28" t="s">
        <v>16</v>
      </c>
      <c r="AK193" s="29">
        <v>33167</v>
      </c>
      <c r="AL193" s="29">
        <v>43920.6</v>
      </c>
      <c r="AM193" s="28">
        <v>36.56</v>
      </c>
      <c r="AN193" s="28">
        <v>24.53</v>
      </c>
      <c r="AO193" s="28">
        <v>26.53</v>
      </c>
      <c r="AP193" s="28">
        <v>4.87</v>
      </c>
      <c r="AQ193" s="29">
        <v>1107.8399999999999</v>
      </c>
      <c r="AR193" s="28">
        <v>1.0851999999999999</v>
      </c>
      <c r="AS193" s="29">
        <v>1166.48</v>
      </c>
      <c r="AT193" s="29">
        <v>1870.25</v>
      </c>
      <c r="AU193" s="29">
        <v>4929.59</v>
      </c>
      <c r="AV193" s="28">
        <v>712.9</v>
      </c>
      <c r="AW193" s="28">
        <v>126.25</v>
      </c>
      <c r="AX193" s="29">
        <v>8805.4699999999993</v>
      </c>
      <c r="AY193" s="29">
        <v>4870.16</v>
      </c>
      <c r="AZ193" s="28">
        <v>0.5534</v>
      </c>
      <c r="BA193" s="29">
        <v>3307.89</v>
      </c>
      <c r="BB193" s="28">
        <v>0.37580000000000002</v>
      </c>
      <c r="BC193" s="28">
        <v>623.04999999999995</v>
      </c>
      <c r="BD193" s="28">
        <v>7.0800000000000002E-2</v>
      </c>
      <c r="BE193" s="29">
        <v>8801.1</v>
      </c>
      <c r="BF193" s="29">
        <v>4949.8</v>
      </c>
      <c r="BG193" s="28">
        <v>1.8472</v>
      </c>
      <c r="BH193" s="28">
        <v>0.55649999999999999</v>
      </c>
      <c r="BI193" s="28">
        <v>0.20810000000000001</v>
      </c>
      <c r="BJ193" s="28">
        <v>0.17469999999999999</v>
      </c>
      <c r="BK193" s="28">
        <v>3.4599999999999999E-2</v>
      </c>
      <c r="BL193" s="28">
        <v>2.6100000000000002E-2</v>
      </c>
    </row>
    <row r="194" spans="1:64" x14ac:dyDescent="0.25">
      <c r="A194" s="28" t="s">
        <v>458</v>
      </c>
      <c r="B194" s="28">
        <v>47852</v>
      </c>
      <c r="C194" s="28">
        <v>87.43</v>
      </c>
      <c r="D194" s="28">
        <v>14.46</v>
      </c>
      <c r="E194" s="29">
        <v>1263.8</v>
      </c>
      <c r="F194" s="29">
        <v>1269.33</v>
      </c>
      <c r="G194" s="28">
        <v>2.8999999999999998E-3</v>
      </c>
      <c r="H194" s="28">
        <v>2.0000000000000001E-4</v>
      </c>
      <c r="I194" s="28">
        <v>5.7999999999999996E-3</v>
      </c>
      <c r="J194" s="28">
        <v>1.6999999999999999E-3</v>
      </c>
      <c r="K194" s="28">
        <v>1.0500000000000001E-2</v>
      </c>
      <c r="L194" s="28">
        <v>0.96120000000000005</v>
      </c>
      <c r="M194" s="28">
        <v>1.78E-2</v>
      </c>
      <c r="N194" s="28">
        <v>0.378</v>
      </c>
      <c r="O194" s="28">
        <v>0</v>
      </c>
      <c r="P194" s="28">
        <v>0.13300000000000001</v>
      </c>
      <c r="Q194" s="28">
        <v>58.72</v>
      </c>
      <c r="R194" s="29">
        <v>51040.46</v>
      </c>
      <c r="S194" s="28">
        <v>0.1913</v>
      </c>
      <c r="T194" s="28">
        <v>0.20799999999999999</v>
      </c>
      <c r="U194" s="28">
        <v>0.60070000000000001</v>
      </c>
      <c r="V194" s="28">
        <v>17.850000000000001</v>
      </c>
      <c r="W194" s="28">
        <v>8.9700000000000006</v>
      </c>
      <c r="X194" s="29">
        <v>62247.63</v>
      </c>
      <c r="Y194" s="28">
        <v>135</v>
      </c>
      <c r="Z194" s="29">
        <v>118437.3</v>
      </c>
      <c r="AA194" s="28">
        <v>0.84970000000000001</v>
      </c>
      <c r="AB194" s="28">
        <v>9.8000000000000004E-2</v>
      </c>
      <c r="AC194" s="28">
        <v>5.0700000000000002E-2</v>
      </c>
      <c r="AD194" s="28">
        <v>1.6999999999999999E-3</v>
      </c>
      <c r="AE194" s="28">
        <v>0.151</v>
      </c>
      <c r="AF194" s="28">
        <v>118.44</v>
      </c>
      <c r="AG194" s="29">
        <v>3223.15</v>
      </c>
      <c r="AH194" s="28">
        <v>419.45</v>
      </c>
      <c r="AI194" s="29">
        <v>119558.73</v>
      </c>
      <c r="AJ194" s="28" t="s">
        <v>16</v>
      </c>
      <c r="AK194" s="29">
        <v>31111</v>
      </c>
      <c r="AL194" s="29">
        <v>43257.48</v>
      </c>
      <c r="AM194" s="28">
        <v>44.6</v>
      </c>
      <c r="AN194" s="28">
        <v>25.92</v>
      </c>
      <c r="AO194" s="28">
        <v>29.97</v>
      </c>
      <c r="AP194" s="28">
        <v>4.51</v>
      </c>
      <c r="AQ194" s="29">
        <v>1024.77</v>
      </c>
      <c r="AR194" s="28">
        <v>1.0660000000000001</v>
      </c>
      <c r="AS194" s="29">
        <v>1054.04</v>
      </c>
      <c r="AT194" s="29">
        <v>1808.49</v>
      </c>
      <c r="AU194" s="29">
        <v>4875.1000000000004</v>
      </c>
      <c r="AV194" s="28">
        <v>884.01</v>
      </c>
      <c r="AW194" s="28">
        <v>226.24</v>
      </c>
      <c r="AX194" s="29">
        <v>8847.8799999999992</v>
      </c>
      <c r="AY194" s="29">
        <v>4497.67</v>
      </c>
      <c r="AZ194" s="28">
        <v>0.51339999999999997</v>
      </c>
      <c r="BA194" s="29">
        <v>3598.6</v>
      </c>
      <c r="BB194" s="28">
        <v>0.4108</v>
      </c>
      <c r="BC194" s="28">
        <v>663.76</v>
      </c>
      <c r="BD194" s="28">
        <v>7.5800000000000006E-2</v>
      </c>
      <c r="BE194" s="29">
        <v>8760.02</v>
      </c>
      <c r="BF194" s="29">
        <v>3945.67</v>
      </c>
      <c r="BG194" s="28">
        <v>1.3090999999999999</v>
      </c>
      <c r="BH194" s="28">
        <v>0.5514</v>
      </c>
      <c r="BI194" s="28">
        <v>0.21290000000000001</v>
      </c>
      <c r="BJ194" s="28">
        <v>0.1744</v>
      </c>
      <c r="BK194" s="28">
        <v>3.6200000000000003E-2</v>
      </c>
      <c r="BL194" s="28">
        <v>2.5000000000000001E-2</v>
      </c>
    </row>
    <row r="195" spans="1:64" x14ac:dyDescent="0.25">
      <c r="A195" s="28" t="s">
        <v>459</v>
      </c>
      <c r="B195" s="28">
        <v>44016</v>
      </c>
      <c r="C195" s="28">
        <v>39.520000000000003</v>
      </c>
      <c r="D195" s="28">
        <v>96.64</v>
      </c>
      <c r="E195" s="29">
        <v>3819.43</v>
      </c>
      <c r="F195" s="29">
        <v>3518.24</v>
      </c>
      <c r="G195" s="28">
        <v>1.09E-2</v>
      </c>
      <c r="H195" s="28">
        <v>5.9999999999999995E-4</v>
      </c>
      <c r="I195" s="28">
        <v>0.1416</v>
      </c>
      <c r="J195" s="28">
        <v>1.9E-3</v>
      </c>
      <c r="K195" s="28">
        <v>4.24E-2</v>
      </c>
      <c r="L195" s="28">
        <v>0.71760000000000002</v>
      </c>
      <c r="M195" s="28">
        <v>8.5000000000000006E-2</v>
      </c>
      <c r="N195" s="28">
        <v>0.57699999999999996</v>
      </c>
      <c r="O195" s="28">
        <v>1.44E-2</v>
      </c>
      <c r="P195" s="28">
        <v>0.1447</v>
      </c>
      <c r="Q195" s="28">
        <v>150.66</v>
      </c>
      <c r="R195" s="29">
        <v>54896.01</v>
      </c>
      <c r="S195" s="28">
        <v>0.22950000000000001</v>
      </c>
      <c r="T195" s="28">
        <v>0.19139999999999999</v>
      </c>
      <c r="U195" s="28">
        <v>0.57920000000000005</v>
      </c>
      <c r="V195" s="28">
        <v>18.93</v>
      </c>
      <c r="W195" s="28">
        <v>23.61</v>
      </c>
      <c r="X195" s="29">
        <v>75730.83</v>
      </c>
      <c r="Y195" s="28">
        <v>157.76</v>
      </c>
      <c r="Z195" s="29">
        <v>109828.97</v>
      </c>
      <c r="AA195" s="28">
        <v>0.71089999999999998</v>
      </c>
      <c r="AB195" s="28">
        <v>0.2535</v>
      </c>
      <c r="AC195" s="28">
        <v>3.39E-2</v>
      </c>
      <c r="AD195" s="28">
        <v>1.8E-3</v>
      </c>
      <c r="AE195" s="28">
        <v>0.29010000000000002</v>
      </c>
      <c r="AF195" s="28">
        <v>109.83</v>
      </c>
      <c r="AG195" s="29">
        <v>3530.39</v>
      </c>
      <c r="AH195" s="28">
        <v>437.41</v>
      </c>
      <c r="AI195" s="29">
        <v>112453.27</v>
      </c>
      <c r="AJ195" s="28" t="s">
        <v>16</v>
      </c>
      <c r="AK195" s="29">
        <v>26623</v>
      </c>
      <c r="AL195" s="29">
        <v>38951.300000000003</v>
      </c>
      <c r="AM195" s="28">
        <v>50.89</v>
      </c>
      <c r="AN195" s="28">
        <v>29.94</v>
      </c>
      <c r="AO195" s="28">
        <v>33.08</v>
      </c>
      <c r="AP195" s="28">
        <v>4.42</v>
      </c>
      <c r="AQ195" s="28">
        <v>749.04</v>
      </c>
      <c r="AR195" s="28">
        <v>1.0487</v>
      </c>
      <c r="AS195" s="29">
        <v>1158.07</v>
      </c>
      <c r="AT195" s="29">
        <v>1853.63</v>
      </c>
      <c r="AU195" s="29">
        <v>5670.24</v>
      </c>
      <c r="AV195" s="29">
        <v>1011.98</v>
      </c>
      <c r="AW195" s="28">
        <v>418.22</v>
      </c>
      <c r="AX195" s="29">
        <v>10112.15</v>
      </c>
      <c r="AY195" s="29">
        <v>4920.29</v>
      </c>
      <c r="AZ195" s="28">
        <v>0.4894</v>
      </c>
      <c r="BA195" s="29">
        <v>3954.25</v>
      </c>
      <c r="BB195" s="28">
        <v>0.39329999999999998</v>
      </c>
      <c r="BC195" s="29">
        <v>1179.6600000000001</v>
      </c>
      <c r="BD195" s="28">
        <v>0.1173</v>
      </c>
      <c r="BE195" s="29">
        <v>10054.200000000001</v>
      </c>
      <c r="BF195" s="29">
        <v>3721.38</v>
      </c>
      <c r="BG195" s="28">
        <v>1.3427</v>
      </c>
      <c r="BH195" s="28">
        <v>0.56920000000000004</v>
      </c>
      <c r="BI195" s="28">
        <v>0.21360000000000001</v>
      </c>
      <c r="BJ195" s="28">
        <v>0.16900000000000001</v>
      </c>
      <c r="BK195" s="28">
        <v>2.7099999999999999E-2</v>
      </c>
      <c r="BL195" s="28">
        <v>2.1100000000000001E-2</v>
      </c>
    </row>
    <row r="196" spans="1:64" x14ac:dyDescent="0.25">
      <c r="A196" s="28" t="s">
        <v>460</v>
      </c>
      <c r="B196" s="28">
        <v>50492</v>
      </c>
      <c r="C196" s="28">
        <v>91.43</v>
      </c>
      <c r="D196" s="28">
        <v>10.51</v>
      </c>
      <c r="E196" s="28">
        <v>960.63</v>
      </c>
      <c r="F196" s="28">
        <v>967.14</v>
      </c>
      <c r="G196" s="28">
        <v>1.6999999999999999E-3</v>
      </c>
      <c r="H196" s="28">
        <v>2.0000000000000001E-4</v>
      </c>
      <c r="I196" s="28">
        <v>4.4000000000000003E-3</v>
      </c>
      <c r="J196" s="28">
        <v>1E-3</v>
      </c>
      <c r="K196" s="28">
        <v>8.3000000000000001E-3</v>
      </c>
      <c r="L196" s="28">
        <v>0.97209999999999996</v>
      </c>
      <c r="M196" s="28">
        <v>1.2200000000000001E-2</v>
      </c>
      <c r="N196" s="28">
        <v>0.52959999999999996</v>
      </c>
      <c r="O196" s="28">
        <v>5.9999999999999995E-4</v>
      </c>
      <c r="P196" s="28">
        <v>0.1532</v>
      </c>
      <c r="Q196" s="28">
        <v>47.09</v>
      </c>
      <c r="R196" s="29">
        <v>47920.21</v>
      </c>
      <c r="S196" s="28">
        <v>0.2064</v>
      </c>
      <c r="T196" s="28">
        <v>0.15720000000000001</v>
      </c>
      <c r="U196" s="28">
        <v>0.63639999999999997</v>
      </c>
      <c r="V196" s="28">
        <v>17.16</v>
      </c>
      <c r="W196" s="28">
        <v>8.2799999999999994</v>
      </c>
      <c r="X196" s="29">
        <v>61052.59</v>
      </c>
      <c r="Y196" s="28">
        <v>111.74</v>
      </c>
      <c r="Z196" s="29">
        <v>82960.679999999993</v>
      </c>
      <c r="AA196" s="28">
        <v>0.86860000000000004</v>
      </c>
      <c r="AB196" s="28">
        <v>5.67E-2</v>
      </c>
      <c r="AC196" s="28">
        <v>7.3200000000000001E-2</v>
      </c>
      <c r="AD196" s="28">
        <v>1.5E-3</v>
      </c>
      <c r="AE196" s="28">
        <v>0.13220000000000001</v>
      </c>
      <c r="AF196" s="28">
        <v>82.96</v>
      </c>
      <c r="AG196" s="29">
        <v>1949.64</v>
      </c>
      <c r="AH196" s="28">
        <v>293.36</v>
      </c>
      <c r="AI196" s="29">
        <v>71496.95</v>
      </c>
      <c r="AJ196" s="28" t="s">
        <v>16</v>
      </c>
      <c r="AK196" s="29">
        <v>27686</v>
      </c>
      <c r="AL196" s="29">
        <v>38720.81</v>
      </c>
      <c r="AM196" s="28">
        <v>32.42</v>
      </c>
      <c r="AN196" s="28">
        <v>22.74</v>
      </c>
      <c r="AO196" s="28">
        <v>24.54</v>
      </c>
      <c r="AP196" s="28">
        <v>3.92</v>
      </c>
      <c r="AQ196" s="29">
        <v>1095.92</v>
      </c>
      <c r="AR196" s="28">
        <v>0.93059999999999998</v>
      </c>
      <c r="AS196" s="29">
        <v>1222.96</v>
      </c>
      <c r="AT196" s="29">
        <v>2079.25</v>
      </c>
      <c r="AU196" s="29">
        <v>5384.91</v>
      </c>
      <c r="AV196" s="28">
        <v>841.64</v>
      </c>
      <c r="AW196" s="28">
        <v>269.22000000000003</v>
      </c>
      <c r="AX196" s="29">
        <v>9797.9699999999993</v>
      </c>
      <c r="AY196" s="29">
        <v>6074.54</v>
      </c>
      <c r="AZ196" s="28">
        <v>0.6109</v>
      </c>
      <c r="BA196" s="29">
        <v>2602.23</v>
      </c>
      <c r="BB196" s="28">
        <v>0.26169999999999999</v>
      </c>
      <c r="BC196" s="29">
        <v>1266.8699999999999</v>
      </c>
      <c r="BD196" s="28">
        <v>0.12740000000000001</v>
      </c>
      <c r="BE196" s="29">
        <v>9943.65</v>
      </c>
      <c r="BF196" s="29">
        <v>6102.73</v>
      </c>
      <c r="BG196" s="28">
        <v>2.8235999999999999</v>
      </c>
      <c r="BH196" s="28">
        <v>0.52470000000000006</v>
      </c>
      <c r="BI196" s="28">
        <v>0.2273</v>
      </c>
      <c r="BJ196" s="28">
        <v>0.18459999999999999</v>
      </c>
      <c r="BK196" s="28">
        <v>3.9600000000000003E-2</v>
      </c>
      <c r="BL196" s="28">
        <v>2.3699999999999999E-2</v>
      </c>
    </row>
    <row r="197" spans="1:64" x14ac:dyDescent="0.25">
      <c r="A197" s="28" t="s">
        <v>461</v>
      </c>
      <c r="B197" s="28">
        <v>46961</v>
      </c>
      <c r="C197" s="28">
        <v>33.19</v>
      </c>
      <c r="D197" s="28">
        <v>241.85</v>
      </c>
      <c r="E197" s="29">
        <v>8027.06</v>
      </c>
      <c r="F197" s="29">
        <v>7689.95</v>
      </c>
      <c r="G197" s="28">
        <v>5.5599999999999997E-2</v>
      </c>
      <c r="H197" s="28">
        <v>4.0000000000000002E-4</v>
      </c>
      <c r="I197" s="28">
        <v>9.5100000000000004E-2</v>
      </c>
      <c r="J197" s="28">
        <v>1.6000000000000001E-3</v>
      </c>
      <c r="K197" s="28">
        <v>3.2500000000000001E-2</v>
      </c>
      <c r="L197" s="28">
        <v>0.76739999999999997</v>
      </c>
      <c r="M197" s="28">
        <v>4.7500000000000001E-2</v>
      </c>
      <c r="N197" s="28">
        <v>0.19439999999999999</v>
      </c>
      <c r="O197" s="28">
        <v>3.8199999999999998E-2</v>
      </c>
      <c r="P197" s="28">
        <v>0.1079</v>
      </c>
      <c r="Q197" s="28">
        <v>346.84</v>
      </c>
      <c r="R197" s="29">
        <v>66090.23</v>
      </c>
      <c r="S197" s="28">
        <v>0.2505</v>
      </c>
      <c r="T197" s="28">
        <v>0.19220000000000001</v>
      </c>
      <c r="U197" s="28">
        <v>0.55730000000000002</v>
      </c>
      <c r="V197" s="28">
        <v>18.97</v>
      </c>
      <c r="W197" s="28">
        <v>39.24</v>
      </c>
      <c r="X197" s="29">
        <v>87346.29</v>
      </c>
      <c r="Y197" s="28">
        <v>202.48</v>
      </c>
      <c r="Z197" s="29">
        <v>180667.19</v>
      </c>
      <c r="AA197" s="28">
        <v>0.74739999999999995</v>
      </c>
      <c r="AB197" s="28">
        <v>0.23380000000000001</v>
      </c>
      <c r="AC197" s="28">
        <v>1.7600000000000001E-2</v>
      </c>
      <c r="AD197" s="28">
        <v>1.1000000000000001E-3</v>
      </c>
      <c r="AE197" s="28">
        <v>0.25269999999999998</v>
      </c>
      <c r="AF197" s="28">
        <v>180.67</v>
      </c>
      <c r="AG197" s="29">
        <v>7057.44</v>
      </c>
      <c r="AH197" s="28">
        <v>792.2</v>
      </c>
      <c r="AI197" s="29">
        <v>213474.62</v>
      </c>
      <c r="AJ197" s="28" t="s">
        <v>16</v>
      </c>
      <c r="AK197" s="29">
        <v>43434</v>
      </c>
      <c r="AL197" s="29">
        <v>69025.2</v>
      </c>
      <c r="AM197" s="28">
        <v>66.11</v>
      </c>
      <c r="AN197" s="28">
        <v>36.549999999999997</v>
      </c>
      <c r="AO197" s="28">
        <v>39.619999999999997</v>
      </c>
      <c r="AP197" s="28">
        <v>4.75</v>
      </c>
      <c r="AQ197" s="29">
        <v>1120.48</v>
      </c>
      <c r="AR197" s="28">
        <v>0.73860000000000003</v>
      </c>
      <c r="AS197" s="29">
        <v>1122.53</v>
      </c>
      <c r="AT197" s="29">
        <v>1935.91</v>
      </c>
      <c r="AU197" s="29">
        <v>6376.58</v>
      </c>
      <c r="AV197" s="29">
        <v>1218.54</v>
      </c>
      <c r="AW197" s="28">
        <v>349.65</v>
      </c>
      <c r="AX197" s="29">
        <v>11003.21</v>
      </c>
      <c r="AY197" s="29">
        <v>3204.33</v>
      </c>
      <c r="AZ197" s="28">
        <v>0.30559999999999998</v>
      </c>
      <c r="BA197" s="29">
        <v>6756.76</v>
      </c>
      <c r="BB197" s="28">
        <v>0.64449999999999996</v>
      </c>
      <c r="BC197" s="28">
        <v>522.82000000000005</v>
      </c>
      <c r="BD197" s="28">
        <v>4.99E-2</v>
      </c>
      <c r="BE197" s="29">
        <v>10483.9</v>
      </c>
      <c r="BF197" s="29">
        <v>1697.85</v>
      </c>
      <c r="BG197" s="28">
        <v>0.25719999999999998</v>
      </c>
      <c r="BH197" s="28">
        <v>0.62739999999999996</v>
      </c>
      <c r="BI197" s="28">
        <v>0.2218</v>
      </c>
      <c r="BJ197" s="28">
        <v>0.1045</v>
      </c>
      <c r="BK197" s="28">
        <v>2.58E-2</v>
      </c>
      <c r="BL197" s="28">
        <v>2.0500000000000001E-2</v>
      </c>
    </row>
    <row r="198" spans="1:64" x14ac:dyDescent="0.25">
      <c r="A198" s="28" t="s">
        <v>462</v>
      </c>
      <c r="B198" s="28">
        <v>44024</v>
      </c>
      <c r="C198" s="28">
        <v>85.76</v>
      </c>
      <c r="D198" s="28">
        <v>24.92</v>
      </c>
      <c r="E198" s="29">
        <v>2136.8200000000002</v>
      </c>
      <c r="F198" s="29">
        <v>2104</v>
      </c>
      <c r="G198" s="28">
        <v>3.3E-3</v>
      </c>
      <c r="H198" s="28">
        <v>2.9999999999999997E-4</v>
      </c>
      <c r="I198" s="28">
        <v>1.01E-2</v>
      </c>
      <c r="J198" s="28">
        <v>1E-3</v>
      </c>
      <c r="K198" s="28">
        <v>1.21E-2</v>
      </c>
      <c r="L198" s="28">
        <v>0.94810000000000005</v>
      </c>
      <c r="M198" s="28">
        <v>2.5100000000000001E-2</v>
      </c>
      <c r="N198" s="28">
        <v>0.49580000000000002</v>
      </c>
      <c r="O198" s="28">
        <v>0</v>
      </c>
      <c r="P198" s="28">
        <v>0.1535</v>
      </c>
      <c r="Q198" s="28">
        <v>94.81</v>
      </c>
      <c r="R198" s="29">
        <v>51363.89</v>
      </c>
      <c r="S198" s="28">
        <v>0.2114</v>
      </c>
      <c r="T198" s="28">
        <v>0.18079999999999999</v>
      </c>
      <c r="U198" s="28">
        <v>0.60780000000000001</v>
      </c>
      <c r="V198" s="28">
        <v>17.97</v>
      </c>
      <c r="W198" s="28">
        <v>13.84</v>
      </c>
      <c r="X198" s="29">
        <v>69870.92</v>
      </c>
      <c r="Y198" s="28">
        <v>148.72</v>
      </c>
      <c r="Z198" s="29">
        <v>96645.14</v>
      </c>
      <c r="AA198" s="28">
        <v>0.78269999999999995</v>
      </c>
      <c r="AB198" s="28">
        <v>0.1716</v>
      </c>
      <c r="AC198" s="28">
        <v>4.4200000000000003E-2</v>
      </c>
      <c r="AD198" s="28">
        <v>1.6000000000000001E-3</v>
      </c>
      <c r="AE198" s="28">
        <v>0.2195</v>
      </c>
      <c r="AF198" s="28">
        <v>96.65</v>
      </c>
      <c r="AG198" s="29">
        <v>2563.63</v>
      </c>
      <c r="AH198" s="28">
        <v>366.36</v>
      </c>
      <c r="AI198" s="29">
        <v>96669.39</v>
      </c>
      <c r="AJ198" s="28" t="s">
        <v>16</v>
      </c>
      <c r="AK198" s="29">
        <v>27664</v>
      </c>
      <c r="AL198" s="29">
        <v>39021.339999999997</v>
      </c>
      <c r="AM198" s="28">
        <v>38.61</v>
      </c>
      <c r="AN198" s="28">
        <v>25.28</v>
      </c>
      <c r="AO198" s="28">
        <v>28.89</v>
      </c>
      <c r="AP198" s="28">
        <v>4.0199999999999996</v>
      </c>
      <c r="AQ198" s="28">
        <v>783.81</v>
      </c>
      <c r="AR198" s="28">
        <v>0.97960000000000003</v>
      </c>
      <c r="AS198" s="29">
        <v>1019.92</v>
      </c>
      <c r="AT198" s="29">
        <v>1832.88</v>
      </c>
      <c r="AU198" s="29">
        <v>5133.21</v>
      </c>
      <c r="AV198" s="29">
        <v>1043.99</v>
      </c>
      <c r="AW198" s="28">
        <v>281.02999999999997</v>
      </c>
      <c r="AX198" s="29">
        <v>9311.0300000000007</v>
      </c>
      <c r="AY198" s="29">
        <v>5116.38</v>
      </c>
      <c r="AZ198" s="28">
        <v>0.55940000000000001</v>
      </c>
      <c r="BA198" s="29">
        <v>3019.19</v>
      </c>
      <c r="BB198" s="28">
        <v>0.3301</v>
      </c>
      <c r="BC198" s="29">
        <v>1010.34</v>
      </c>
      <c r="BD198" s="28">
        <v>0.1105</v>
      </c>
      <c r="BE198" s="29">
        <v>9145.9</v>
      </c>
      <c r="BF198" s="29">
        <v>4760.6499999999996</v>
      </c>
      <c r="BG198" s="28">
        <v>1.8722000000000001</v>
      </c>
      <c r="BH198" s="28">
        <v>0.55989999999999995</v>
      </c>
      <c r="BI198" s="28">
        <v>0.22370000000000001</v>
      </c>
      <c r="BJ198" s="28">
        <v>0.16170000000000001</v>
      </c>
      <c r="BK198" s="28">
        <v>3.3500000000000002E-2</v>
      </c>
      <c r="BL198" s="28">
        <v>2.1100000000000001E-2</v>
      </c>
    </row>
    <row r="199" spans="1:64" x14ac:dyDescent="0.25">
      <c r="A199" s="28" t="s">
        <v>463</v>
      </c>
      <c r="B199" s="28">
        <v>65680</v>
      </c>
      <c r="C199" s="28">
        <v>156.94999999999999</v>
      </c>
      <c r="D199" s="28">
        <v>13.55</v>
      </c>
      <c r="E199" s="29">
        <v>2126.7800000000002</v>
      </c>
      <c r="F199" s="29">
        <v>2072.4299999999998</v>
      </c>
      <c r="G199" s="28">
        <v>4.4000000000000003E-3</v>
      </c>
      <c r="H199" s="28">
        <v>2.9999999999999997E-4</v>
      </c>
      <c r="I199" s="28">
        <v>1.26E-2</v>
      </c>
      <c r="J199" s="28">
        <v>1.4E-3</v>
      </c>
      <c r="K199" s="28">
        <v>1.4999999999999999E-2</v>
      </c>
      <c r="L199" s="28">
        <v>0.94140000000000001</v>
      </c>
      <c r="M199" s="28">
        <v>2.5100000000000001E-2</v>
      </c>
      <c r="N199" s="28">
        <v>0.47060000000000002</v>
      </c>
      <c r="O199" s="28">
        <v>1.1999999999999999E-3</v>
      </c>
      <c r="P199" s="28">
        <v>0.14119999999999999</v>
      </c>
      <c r="Q199" s="28">
        <v>100.99</v>
      </c>
      <c r="R199" s="29">
        <v>52678.69</v>
      </c>
      <c r="S199" s="28">
        <v>0.1953</v>
      </c>
      <c r="T199" s="28">
        <v>0.19120000000000001</v>
      </c>
      <c r="U199" s="28">
        <v>0.61350000000000005</v>
      </c>
      <c r="V199" s="28">
        <v>17.690000000000001</v>
      </c>
      <c r="W199" s="28">
        <v>13.75</v>
      </c>
      <c r="X199" s="29">
        <v>69728.45</v>
      </c>
      <c r="Y199" s="28">
        <v>149.72</v>
      </c>
      <c r="Z199" s="29">
        <v>161951.01999999999</v>
      </c>
      <c r="AA199" s="28">
        <v>0.61750000000000005</v>
      </c>
      <c r="AB199" s="28">
        <v>0.20499999999999999</v>
      </c>
      <c r="AC199" s="28">
        <v>0.17649999999999999</v>
      </c>
      <c r="AD199" s="28">
        <v>1E-3</v>
      </c>
      <c r="AE199" s="28">
        <v>0.38319999999999999</v>
      </c>
      <c r="AF199" s="28">
        <v>161.94999999999999</v>
      </c>
      <c r="AG199" s="29">
        <v>4606.96</v>
      </c>
      <c r="AH199" s="28">
        <v>419.38</v>
      </c>
      <c r="AI199" s="29">
        <v>163722.19</v>
      </c>
      <c r="AJ199" s="28" t="s">
        <v>16</v>
      </c>
      <c r="AK199" s="29">
        <v>29905</v>
      </c>
      <c r="AL199" s="29">
        <v>44629.55</v>
      </c>
      <c r="AM199" s="28">
        <v>39.5</v>
      </c>
      <c r="AN199" s="28">
        <v>26.18</v>
      </c>
      <c r="AO199" s="28">
        <v>29.54</v>
      </c>
      <c r="AP199" s="28">
        <v>4.0599999999999996</v>
      </c>
      <c r="AQ199" s="28">
        <v>600.13</v>
      </c>
      <c r="AR199" s="28">
        <v>0.87439999999999996</v>
      </c>
      <c r="AS199" s="29">
        <v>1160.8599999999999</v>
      </c>
      <c r="AT199" s="29">
        <v>2127.3200000000002</v>
      </c>
      <c r="AU199" s="29">
        <v>5524.06</v>
      </c>
      <c r="AV199" s="28">
        <v>893.8</v>
      </c>
      <c r="AW199" s="28">
        <v>223.26</v>
      </c>
      <c r="AX199" s="29">
        <v>9929.2999999999993</v>
      </c>
      <c r="AY199" s="29">
        <v>4364.3100000000004</v>
      </c>
      <c r="AZ199" s="28">
        <v>0.44419999999999998</v>
      </c>
      <c r="BA199" s="29">
        <v>4517.46</v>
      </c>
      <c r="BB199" s="28">
        <v>0.45979999999999999</v>
      </c>
      <c r="BC199" s="28">
        <v>943.67</v>
      </c>
      <c r="BD199" s="28">
        <v>9.6000000000000002E-2</v>
      </c>
      <c r="BE199" s="29">
        <v>9825.43</v>
      </c>
      <c r="BF199" s="29">
        <v>2878.06</v>
      </c>
      <c r="BG199" s="28">
        <v>0.81469999999999998</v>
      </c>
      <c r="BH199" s="28">
        <v>0.55220000000000002</v>
      </c>
      <c r="BI199" s="28">
        <v>0.23</v>
      </c>
      <c r="BJ199" s="28">
        <v>0.15970000000000001</v>
      </c>
      <c r="BK199" s="28">
        <v>3.6900000000000002E-2</v>
      </c>
      <c r="BL199" s="28">
        <v>2.1100000000000001E-2</v>
      </c>
    </row>
    <row r="200" spans="1:64" x14ac:dyDescent="0.25">
      <c r="A200" s="28" t="s">
        <v>464</v>
      </c>
      <c r="B200" s="28">
        <v>44032</v>
      </c>
      <c r="C200" s="28">
        <v>75.62</v>
      </c>
      <c r="D200" s="28">
        <v>28.2</v>
      </c>
      <c r="E200" s="29">
        <v>2132.41</v>
      </c>
      <c r="F200" s="29">
        <v>2085.7600000000002</v>
      </c>
      <c r="G200" s="28">
        <v>6.8999999999999999E-3</v>
      </c>
      <c r="H200" s="28">
        <v>2.0000000000000001E-4</v>
      </c>
      <c r="I200" s="28">
        <v>1.7899999999999999E-2</v>
      </c>
      <c r="J200" s="28">
        <v>1.2999999999999999E-3</v>
      </c>
      <c r="K200" s="28">
        <v>3.49E-2</v>
      </c>
      <c r="L200" s="28">
        <v>0.90510000000000002</v>
      </c>
      <c r="M200" s="28">
        <v>3.3599999999999998E-2</v>
      </c>
      <c r="N200" s="28">
        <v>0.39140000000000003</v>
      </c>
      <c r="O200" s="28">
        <v>6.4999999999999997E-3</v>
      </c>
      <c r="P200" s="28">
        <v>0.14410000000000001</v>
      </c>
      <c r="Q200" s="28">
        <v>90.5</v>
      </c>
      <c r="R200" s="29">
        <v>53489.8</v>
      </c>
      <c r="S200" s="28">
        <v>0.23799999999999999</v>
      </c>
      <c r="T200" s="28">
        <v>0.1865</v>
      </c>
      <c r="U200" s="28">
        <v>0.57630000000000003</v>
      </c>
      <c r="V200" s="28">
        <v>18.649999999999999</v>
      </c>
      <c r="W200" s="28">
        <v>15.18</v>
      </c>
      <c r="X200" s="29">
        <v>67917.149999999994</v>
      </c>
      <c r="Y200" s="28">
        <v>136.22</v>
      </c>
      <c r="Z200" s="29">
        <v>122614.95</v>
      </c>
      <c r="AA200" s="28">
        <v>0.76029999999999998</v>
      </c>
      <c r="AB200" s="28">
        <v>0.2069</v>
      </c>
      <c r="AC200" s="28">
        <v>3.1600000000000003E-2</v>
      </c>
      <c r="AD200" s="28">
        <v>1.1999999999999999E-3</v>
      </c>
      <c r="AE200" s="28">
        <v>0.2414</v>
      </c>
      <c r="AF200" s="28">
        <v>122.61</v>
      </c>
      <c r="AG200" s="29">
        <v>3613.63</v>
      </c>
      <c r="AH200" s="28">
        <v>451.97</v>
      </c>
      <c r="AI200" s="29">
        <v>132658.59</v>
      </c>
      <c r="AJ200" s="28" t="s">
        <v>16</v>
      </c>
      <c r="AK200" s="29">
        <v>29563</v>
      </c>
      <c r="AL200" s="29">
        <v>43338.04</v>
      </c>
      <c r="AM200" s="28">
        <v>46.77</v>
      </c>
      <c r="AN200" s="28">
        <v>27.52</v>
      </c>
      <c r="AO200" s="28">
        <v>32.979999999999997</v>
      </c>
      <c r="AP200" s="28">
        <v>4.2</v>
      </c>
      <c r="AQ200" s="28">
        <v>932.04</v>
      </c>
      <c r="AR200" s="28">
        <v>1.004</v>
      </c>
      <c r="AS200" s="29">
        <v>1126.9100000000001</v>
      </c>
      <c r="AT200" s="29">
        <v>1676.75</v>
      </c>
      <c r="AU200" s="29">
        <v>5201.95</v>
      </c>
      <c r="AV200" s="28">
        <v>914.86</v>
      </c>
      <c r="AW200" s="28">
        <v>248.82</v>
      </c>
      <c r="AX200" s="29">
        <v>9169.2999999999993</v>
      </c>
      <c r="AY200" s="29">
        <v>4277.46</v>
      </c>
      <c r="AZ200" s="28">
        <v>0.4698</v>
      </c>
      <c r="BA200" s="29">
        <v>4075.81</v>
      </c>
      <c r="BB200" s="28">
        <v>0.44769999999999999</v>
      </c>
      <c r="BC200" s="28">
        <v>751.43</v>
      </c>
      <c r="BD200" s="28">
        <v>8.2500000000000004E-2</v>
      </c>
      <c r="BE200" s="29">
        <v>9104.7000000000007</v>
      </c>
      <c r="BF200" s="29">
        <v>3255.15</v>
      </c>
      <c r="BG200" s="28">
        <v>0.98029999999999995</v>
      </c>
      <c r="BH200" s="28">
        <v>0.57750000000000001</v>
      </c>
      <c r="BI200" s="28">
        <v>0.21129999999999999</v>
      </c>
      <c r="BJ200" s="28">
        <v>0.15390000000000001</v>
      </c>
      <c r="BK200" s="28">
        <v>3.5200000000000002E-2</v>
      </c>
      <c r="BL200" s="28">
        <v>2.2100000000000002E-2</v>
      </c>
    </row>
    <row r="201" spans="1:64" x14ac:dyDescent="0.25">
      <c r="A201" s="28" t="s">
        <v>465</v>
      </c>
      <c r="B201" s="28">
        <v>50278</v>
      </c>
      <c r="C201" s="28">
        <v>121.62</v>
      </c>
      <c r="D201" s="28">
        <v>10.92</v>
      </c>
      <c r="E201" s="29">
        <v>1328.65</v>
      </c>
      <c r="F201" s="29">
        <v>1340.33</v>
      </c>
      <c r="G201" s="28">
        <v>2.8E-3</v>
      </c>
      <c r="H201" s="28">
        <v>1E-4</v>
      </c>
      <c r="I201" s="28">
        <v>3.3999999999999998E-3</v>
      </c>
      <c r="J201" s="28">
        <v>1.6999999999999999E-3</v>
      </c>
      <c r="K201" s="28">
        <v>7.0000000000000001E-3</v>
      </c>
      <c r="L201" s="28">
        <v>0.96940000000000004</v>
      </c>
      <c r="M201" s="28">
        <v>1.5699999999999999E-2</v>
      </c>
      <c r="N201" s="28">
        <v>0.39019999999999999</v>
      </c>
      <c r="O201" s="28">
        <v>3.2300000000000002E-2</v>
      </c>
      <c r="P201" s="28">
        <v>0.1239</v>
      </c>
      <c r="Q201" s="28">
        <v>62.52</v>
      </c>
      <c r="R201" s="29">
        <v>50886.83</v>
      </c>
      <c r="S201" s="28">
        <v>0.22270000000000001</v>
      </c>
      <c r="T201" s="28">
        <v>0.17169999999999999</v>
      </c>
      <c r="U201" s="28">
        <v>0.60550000000000004</v>
      </c>
      <c r="V201" s="28">
        <v>17.84</v>
      </c>
      <c r="W201" s="28">
        <v>9.8800000000000008</v>
      </c>
      <c r="X201" s="29">
        <v>67342.320000000007</v>
      </c>
      <c r="Y201" s="28">
        <v>130.16999999999999</v>
      </c>
      <c r="Z201" s="29">
        <v>150060.49</v>
      </c>
      <c r="AA201" s="28">
        <v>0.78590000000000004</v>
      </c>
      <c r="AB201" s="28">
        <v>0.13650000000000001</v>
      </c>
      <c r="AC201" s="28">
        <v>7.6499999999999999E-2</v>
      </c>
      <c r="AD201" s="28">
        <v>1E-3</v>
      </c>
      <c r="AE201" s="28">
        <v>0.2145</v>
      </c>
      <c r="AF201" s="28">
        <v>150.06</v>
      </c>
      <c r="AG201" s="29">
        <v>4276.21</v>
      </c>
      <c r="AH201" s="28">
        <v>478.37</v>
      </c>
      <c r="AI201" s="29">
        <v>142661.76999999999</v>
      </c>
      <c r="AJ201" s="28" t="s">
        <v>16</v>
      </c>
      <c r="AK201" s="29">
        <v>29978</v>
      </c>
      <c r="AL201" s="29">
        <v>41796.19</v>
      </c>
      <c r="AM201" s="28">
        <v>42.51</v>
      </c>
      <c r="AN201" s="28">
        <v>27.38</v>
      </c>
      <c r="AO201" s="28">
        <v>29.49</v>
      </c>
      <c r="AP201" s="28">
        <v>4.47</v>
      </c>
      <c r="AQ201" s="28">
        <v>790.79</v>
      </c>
      <c r="AR201" s="28">
        <v>1.1312</v>
      </c>
      <c r="AS201" s="29">
        <v>1242.3800000000001</v>
      </c>
      <c r="AT201" s="29">
        <v>1837.44</v>
      </c>
      <c r="AU201" s="29">
        <v>5155.62</v>
      </c>
      <c r="AV201" s="28">
        <v>885.43</v>
      </c>
      <c r="AW201" s="28">
        <v>236.79</v>
      </c>
      <c r="AX201" s="29">
        <v>9357.67</v>
      </c>
      <c r="AY201" s="29">
        <v>4212.08</v>
      </c>
      <c r="AZ201" s="28">
        <v>0.45100000000000001</v>
      </c>
      <c r="BA201" s="29">
        <v>4209.53</v>
      </c>
      <c r="BB201" s="28">
        <v>0.45069999999999999</v>
      </c>
      <c r="BC201" s="28">
        <v>918.47</v>
      </c>
      <c r="BD201" s="28">
        <v>9.8299999999999998E-2</v>
      </c>
      <c r="BE201" s="29">
        <v>9340.08</v>
      </c>
      <c r="BF201" s="29">
        <v>3540.06</v>
      </c>
      <c r="BG201" s="28">
        <v>1.0911999999999999</v>
      </c>
      <c r="BH201" s="28">
        <v>0.56430000000000002</v>
      </c>
      <c r="BI201" s="28">
        <v>0.22159999999999999</v>
      </c>
      <c r="BJ201" s="28">
        <v>0.1532</v>
      </c>
      <c r="BK201" s="28">
        <v>3.7100000000000001E-2</v>
      </c>
      <c r="BL201" s="28">
        <v>2.3900000000000001E-2</v>
      </c>
    </row>
    <row r="202" spans="1:64" x14ac:dyDescent="0.25">
      <c r="A202" s="28" t="s">
        <v>466</v>
      </c>
      <c r="B202" s="28">
        <v>44040</v>
      </c>
      <c r="C202" s="28">
        <v>20.62</v>
      </c>
      <c r="D202" s="28">
        <v>202.17</v>
      </c>
      <c r="E202" s="29">
        <v>4168.62</v>
      </c>
      <c r="F202" s="29">
        <v>3684.76</v>
      </c>
      <c r="G202" s="28">
        <v>8.8000000000000005E-3</v>
      </c>
      <c r="H202" s="28">
        <v>5.9999999999999995E-4</v>
      </c>
      <c r="I202" s="28">
        <v>0.312</v>
      </c>
      <c r="J202" s="28">
        <v>1.6999999999999999E-3</v>
      </c>
      <c r="K202" s="28">
        <v>5.9299999999999999E-2</v>
      </c>
      <c r="L202" s="28">
        <v>0.52410000000000001</v>
      </c>
      <c r="M202" s="28">
        <v>9.3600000000000003E-2</v>
      </c>
      <c r="N202" s="28">
        <v>0.6754</v>
      </c>
      <c r="O202" s="28">
        <v>3.2899999999999999E-2</v>
      </c>
      <c r="P202" s="28">
        <v>0.15290000000000001</v>
      </c>
      <c r="Q202" s="28">
        <v>162.81</v>
      </c>
      <c r="R202" s="29">
        <v>55204.35</v>
      </c>
      <c r="S202" s="28">
        <v>0.22289999999999999</v>
      </c>
      <c r="T202" s="28">
        <v>0.20200000000000001</v>
      </c>
      <c r="U202" s="28">
        <v>0.57499999999999996</v>
      </c>
      <c r="V202" s="28">
        <v>18.34</v>
      </c>
      <c r="W202" s="28">
        <v>26.52</v>
      </c>
      <c r="X202" s="29">
        <v>76225.399999999994</v>
      </c>
      <c r="Y202" s="28">
        <v>154.58000000000001</v>
      </c>
      <c r="Z202" s="29">
        <v>99628.79</v>
      </c>
      <c r="AA202" s="28">
        <v>0.70089999999999997</v>
      </c>
      <c r="AB202" s="28">
        <v>0.26300000000000001</v>
      </c>
      <c r="AC202" s="28">
        <v>3.4099999999999998E-2</v>
      </c>
      <c r="AD202" s="28">
        <v>2E-3</v>
      </c>
      <c r="AE202" s="28">
        <v>0.30209999999999998</v>
      </c>
      <c r="AF202" s="28">
        <v>99.63</v>
      </c>
      <c r="AG202" s="29">
        <v>3538.68</v>
      </c>
      <c r="AH202" s="28">
        <v>437.22</v>
      </c>
      <c r="AI202" s="29">
        <v>101818.15</v>
      </c>
      <c r="AJ202" s="28" t="s">
        <v>16</v>
      </c>
      <c r="AK202" s="29">
        <v>25297</v>
      </c>
      <c r="AL202" s="29">
        <v>36032.629999999997</v>
      </c>
      <c r="AM202" s="28">
        <v>57.52</v>
      </c>
      <c r="AN202" s="28">
        <v>32.299999999999997</v>
      </c>
      <c r="AO202" s="28">
        <v>38.14</v>
      </c>
      <c r="AP202" s="28">
        <v>4.6500000000000004</v>
      </c>
      <c r="AQ202" s="28">
        <v>745.27</v>
      </c>
      <c r="AR202" s="28">
        <v>1.0936999999999999</v>
      </c>
      <c r="AS202" s="29">
        <v>1292.98</v>
      </c>
      <c r="AT202" s="29">
        <v>2031.23</v>
      </c>
      <c r="AU202" s="29">
        <v>6110.13</v>
      </c>
      <c r="AV202" s="29">
        <v>1073.83</v>
      </c>
      <c r="AW202" s="28">
        <v>516.51</v>
      </c>
      <c r="AX202" s="29">
        <v>11024.69</v>
      </c>
      <c r="AY202" s="29">
        <v>5587.43</v>
      </c>
      <c r="AZ202" s="28">
        <v>0.50960000000000005</v>
      </c>
      <c r="BA202" s="29">
        <v>3909.61</v>
      </c>
      <c r="BB202" s="28">
        <v>0.35659999999999997</v>
      </c>
      <c r="BC202" s="29">
        <v>1467.84</v>
      </c>
      <c r="BD202" s="28">
        <v>0.13389999999999999</v>
      </c>
      <c r="BE202" s="29">
        <v>10964.89</v>
      </c>
      <c r="BF202" s="29">
        <v>4114.7299999999996</v>
      </c>
      <c r="BG202" s="28">
        <v>1.7467999999999999</v>
      </c>
      <c r="BH202" s="28">
        <v>0.55359999999999998</v>
      </c>
      <c r="BI202" s="28">
        <v>0.20599999999999999</v>
      </c>
      <c r="BJ202" s="28">
        <v>0.19950000000000001</v>
      </c>
      <c r="BK202" s="28">
        <v>2.64E-2</v>
      </c>
      <c r="BL202" s="28">
        <v>1.4500000000000001E-2</v>
      </c>
    </row>
    <row r="203" spans="1:64" x14ac:dyDescent="0.25">
      <c r="A203" s="28" t="s">
        <v>467</v>
      </c>
      <c r="B203" s="28">
        <v>44057</v>
      </c>
      <c r="C203" s="28">
        <v>71.19</v>
      </c>
      <c r="D203" s="28">
        <v>38.03</v>
      </c>
      <c r="E203" s="29">
        <v>2707.66</v>
      </c>
      <c r="F203" s="29">
        <v>2594.81</v>
      </c>
      <c r="G203" s="28">
        <v>7.0000000000000001E-3</v>
      </c>
      <c r="H203" s="28">
        <v>2.0000000000000001E-4</v>
      </c>
      <c r="I203" s="28">
        <v>2.5100000000000001E-2</v>
      </c>
      <c r="J203" s="28">
        <v>1.2999999999999999E-3</v>
      </c>
      <c r="K203" s="28">
        <v>2.58E-2</v>
      </c>
      <c r="L203" s="28">
        <v>0.89549999999999996</v>
      </c>
      <c r="M203" s="28">
        <v>4.5100000000000001E-2</v>
      </c>
      <c r="N203" s="28">
        <v>0.50580000000000003</v>
      </c>
      <c r="O203" s="28">
        <v>7.1000000000000004E-3</v>
      </c>
      <c r="P203" s="28">
        <v>0.15010000000000001</v>
      </c>
      <c r="Q203" s="28">
        <v>114.34</v>
      </c>
      <c r="R203" s="29">
        <v>52296.66</v>
      </c>
      <c r="S203" s="28">
        <v>0.21360000000000001</v>
      </c>
      <c r="T203" s="28">
        <v>0.18</v>
      </c>
      <c r="U203" s="28">
        <v>0.60650000000000004</v>
      </c>
      <c r="V203" s="28">
        <v>18.23</v>
      </c>
      <c r="W203" s="28">
        <v>16.239999999999998</v>
      </c>
      <c r="X203" s="29">
        <v>72690.28</v>
      </c>
      <c r="Y203" s="28">
        <v>161.63999999999999</v>
      </c>
      <c r="Z203" s="29">
        <v>114935.87</v>
      </c>
      <c r="AA203" s="28">
        <v>0.74399999999999999</v>
      </c>
      <c r="AB203" s="28">
        <v>0.21460000000000001</v>
      </c>
      <c r="AC203" s="28">
        <v>4.02E-2</v>
      </c>
      <c r="AD203" s="28">
        <v>1.1000000000000001E-3</v>
      </c>
      <c r="AE203" s="28">
        <v>0.25719999999999998</v>
      </c>
      <c r="AF203" s="28">
        <v>114.94</v>
      </c>
      <c r="AG203" s="29">
        <v>3357.74</v>
      </c>
      <c r="AH203" s="28">
        <v>412.91</v>
      </c>
      <c r="AI203" s="29">
        <v>120820.23</v>
      </c>
      <c r="AJ203" s="28" t="s">
        <v>16</v>
      </c>
      <c r="AK203" s="29">
        <v>26858</v>
      </c>
      <c r="AL203" s="29">
        <v>40599.42</v>
      </c>
      <c r="AM203" s="28">
        <v>45.41</v>
      </c>
      <c r="AN203" s="28">
        <v>27.27</v>
      </c>
      <c r="AO203" s="28">
        <v>33.08</v>
      </c>
      <c r="AP203" s="28">
        <v>4.21</v>
      </c>
      <c r="AQ203" s="28">
        <v>732.27</v>
      </c>
      <c r="AR203" s="28">
        <v>1.0354000000000001</v>
      </c>
      <c r="AS203" s="29">
        <v>1064.5</v>
      </c>
      <c r="AT203" s="29">
        <v>1658.57</v>
      </c>
      <c r="AU203" s="29">
        <v>5265.1</v>
      </c>
      <c r="AV203" s="28">
        <v>918.99</v>
      </c>
      <c r="AW203" s="28">
        <v>272.81</v>
      </c>
      <c r="AX203" s="29">
        <v>9179.9699999999993</v>
      </c>
      <c r="AY203" s="29">
        <v>4596.0600000000004</v>
      </c>
      <c r="AZ203" s="28">
        <v>0.49919999999999998</v>
      </c>
      <c r="BA203" s="29">
        <v>3670.22</v>
      </c>
      <c r="BB203" s="28">
        <v>0.39860000000000001</v>
      </c>
      <c r="BC203" s="28">
        <v>940.6</v>
      </c>
      <c r="BD203" s="28">
        <v>0.1022</v>
      </c>
      <c r="BE203" s="29">
        <v>9206.8700000000008</v>
      </c>
      <c r="BF203" s="29">
        <v>3560.29</v>
      </c>
      <c r="BG203" s="28">
        <v>1.1813</v>
      </c>
      <c r="BH203" s="28">
        <v>0.5675</v>
      </c>
      <c r="BI203" s="28">
        <v>0.2162</v>
      </c>
      <c r="BJ203" s="28">
        <v>0.15640000000000001</v>
      </c>
      <c r="BK203" s="28">
        <v>3.4299999999999997E-2</v>
      </c>
      <c r="BL203" s="28">
        <v>2.5600000000000001E-2</v>
      </c>
    </row>
    <row r="204" spans="1:64" x14ac:dyDescent="0.25">
      <c r="A204" s="28" t="s">
        <v>468</v>
      </c>
      <c r="B204" s="28">
        <v>48942</v>
      </c>
      <c r="C204" s="28">
        <v>67.52</v>
      </c>
      <c r="D204" s="28">
        <v>21.11</v>
      </c>
      <c r="E204" s="29">
        <v>1425.12</v>
      </c>
      <c r="F204" s="29">
        <v>1440.33</v>
      </c>
      <c r="G204" s="28">
        <v>5.0000000000000001E-3</v>
      </c>
      <c r="H204" s="28">
        <v>1E-4</v>
      </c>
      <c r="I204" s="28">
        <v>0.01</v>
      </c>
      <c r="J204" s="28">
        <v>1.1000000000000001E-3</v>
      </c>
      <c r="K204" s="28">
        <v>2.81E-2</v>
      </c>
      <c r="L204" s="28">
        <v>0.92989999999999995</v>
      </c>
      <c r="M204" s="28">
        <v>2.5700000000000001E-2</v>
      </c>
      <c r="N204" s="28">
        <v>0.30380000000000001</v>
      </c>
      <c r="O204" s="28">
        <v>2.2000000000000001E-3</v>
      </c>
      <c r="P204" s="28">
        <v>0.1187</v>
      </c>
      <c r="Q204" s="28">
        <v>65.41</v>
      </c>
      <c r="R204" s="29">
        <v>53283.3</v>
      </c>
      <c r="S204" s="28">
        <v>0.22700000000000001</v>
      </c>
      <c r="T204" s="28">
        <v>0.19040000000000001</v>
      </c>
      <c r="U204" s="28">
        <v>0.58260000000000001</v>
      </c>
      <c r="V204" s="28">
        <v>18.600000000000001</v>
      </c>
      <c r="W204" s="28">
        <v>10.64</v>
      </c>
      <c r="X204" s="29">
        <v>65420.04</v>
      </c>
      <c r="Y204" s="28">
        <v>129.81</v>
      </c>
      <c r="Z204" s="29">
        <v>131177.70000000001</v>
      </c>
      <c r="AA204" s="28">
        <v>0.86580000000000001</v>
      </c>
      <c r="AB204" s="28">
        <v>9.3799999999999994E-2</v>
      </c>
      <c r="AC204" s="28">
        <v>3.9199999999999999E-2</v>
      </c>
      <c r="AD204" s="28">
        <v>1.1999999999999999E-3</v>
      </c>
      <c r="AE204" s="28">
        <v>0.13469999999999999</v>
      </c>
      <c r="AF204" s="28">
        <v>131.18</v>
      </c>
      <c r="AG204" s="29">
        <v>3435.16</v>
      </c>
      <c r="AH204" s="28">
        <v>465.85</v>
      </c>
      <c r="AI204" s="29">
        <v>130544.31</v>
      </c>
      <c r="AJ204" s="28" t="s">
        <v>16</v>
      </c>
      <c r="AK204" s="29">
        <v>34658</v>
      </c>
      <c r="AL204" s="29">
        <v>47548.13</v>
      </c>
      <c r="AM204" s="28">
        <v>43.78</v>
      </c>
      <c r="AN204" s="28">
        <v>24.68</v>
      </c>
      <c r="AO204" s="28">
        <v>27.27</v>
      </c>
      <c r="AP204" s="28">
        <v>4.55</v>
      </c>
      <c r="AQ204" s="29">
        <v>1179.9000000000001</v>
      </c>
      <c r="AR204" s="28">
        <v>0.95589999999999997</v>
      </c>
      <c r="AS204" s="29">
        <v>1033.51</v>
      </c>
      <c r="AT204" s="29">
        <v>1715.9</v>
      </c>
      <c r="AU204" s="29">
        <v>5004.6099999999997</v>
      </c>
      <c r="AV204" s="28">
        <v>800.68</v>
      </c>
      <c r="AW204" s="28">
        <v>200.63</v>
      </c>
      <c r="AX204" s="29">
        <v>8755.33</v>
      </c>
      <c r="AY204" s="29">
        <v>4179.3</v>
      </c>
      <c r="AZ204" s="28">
        <v>0.48099999999999998</v>
      </c>
      <c r="BA204" s="29">
        <v>3882.2</v>
      </c>
      <c r="BB204" s="28">
        <v>0.44679999999999997</v>
      </c>
      <c r="BC204" s="28">
        <v>627.14</v>
      </c>
      <c r="BD204" s="28">
        <v>7.22E-2</v>
      </c>
      <c r="BE204" s="29">
        <v>8688.64</v>
      </c>
      <c r="BF204" s="29">
        <v>3749.25</v>
      </c>
      <c r="BG204" s="28">
        <v>1.0249999999999999</v>
      </c>
      <c r="BH204" s="28">
        <v>0.57420000000000004</v>
      </c>
      <c r="BI204" s="28">
        <v>0.21149999999999999</v>
      </c>
      <c r="BJ204" s="28">
        <v>0.16009999999999999</v>
      </c>
      <c r="BK204" s="28">
        <v>3.4799999999999998E-2</v>
      </c>
      <c r="BL204" s="28">
        <v>1.9400000000000001E-2</v>
      </c>
    </row>
    <row r="205" spans="1:64" x14ac:dyDescent="0.25">
      <c r="A205" s="28" t="s">
        <v>469</v>
      </c>
      <c r="B205" s="28">
        <v>45377</v>
      </c>
      <c r="C205" s="28">
        <v>106.33</v>
      </c>
      <c r="D205" s="28">
        <v>11.9</v>
      </c>
      <c r="E205" s="29">
        <v>1265.21</v>
      </c>
      <c r="F205" s="29">
        <v>1236.33</v>
      </c>
      <c r="G205" s="28">
        <v>1.8E-3</v>
      </c>
      <c r="H205" s="28">
        <v>2.0000000000000001E-4</v>
      </c>
      <c r="I205" s="28">
        <v>6.4999999999999997E-3</v>
      </c>
      <c r="J205" s="28">
        <v>1.2999999999999999E-3</v>
      </c>
      <c r="K205" s="28">
        <v>9.1999999999999998E-3</v>
      </c>
      <c r="L205" s="28">
        <v>0.96460000000000001</v>
      </c>
      <c r="M205" s="28">
        <v>1.6299999999999999E-2</v>
      </c>
      <c r="N205" s="28">
        <v>0.52410000000000001</v>
      </c>
      <c r="O205" s="28">
        <v>5.0000000000000001E-4</v>
      </c>
      <c r="P205" s="28">
        <v>0.15040000000000001</v>
      </c>
      <c r="Q205" s="28">
        <v>58.54</v>
      </c>
      <c r="R205" s="29">
        <v>48371.64</v>
      </c>
      <c r="S205" s="28">
        <v>0.18690000000000001</v>
      </c>
      <c r="T205" s="28">
        <v>0.17069999999999999</v>
      </c>
      <c r="U205" s="28">
        <v>0.64239999999999997</v>
      </c>
      <c r="V205" s="28">
        <v>17.39</v>
      </c>
      <c r="W205" s="28">
        <v>9.32</v>
      </c>
      <c r="X205" s="29">
        <v>62866.99</v>
      </c>
      <c r="Y205" s="28">
        <v>130.56</v>
      </c>
      <c r="Z205" s="29">
        <v>93037.62</v>
      </c>
      <c r="AA205" s="28">
        <v>0.79090000000000005</v>
      </c>
      <c r="AB205" s="28">
        <v>0.1193</v>
      </c>
      <c r="AC205" s="28">
        <v>8.8300000000000003E-2</v>
      </c>
      <c r="AD205" s="28">
        <v>1.5E-3</v>
      </c>
      <c r="AE205" s="28">
        <v>0.21390000000000001</v>
      </c>
      <c r="AF205" s="28">
        <v>93.04</v>
      </c>
      <c r="AG205" s="29">
        <v>2338.7800000000002</v>
      </c>
      <c r="AH205" s="28">
        <v>318.77</v>
      </c>
      <c r="AI205" s="29">
        <v>88972.96</v>
      </c>
      <c r="AJ205" s="28" t="s">
        <v>16</v>
      </c>
      <c r="AK205" s="29">
        <v>26602</v>
      </c>
      <c r="AL205" s="29">
        <v>37745.980000000003</v>
      </c>
      <c r="AM205" s="28">
        <v>33.79</v>
      </c>
      <c r="AN205" s="28">
        <v>24.07</v>
      </c>
      <c r="AO205" s="28">
        <v>26.02</v>
      </c>
      <c r="AP205" s="28">
        <v>3.84</v>
      </c>
      <c r="AQ205" s="29">
        <v>1177.8</v>
      </c>
      <c r="AR205" s="28">
        <v>0.96289999999999998</v>
      </c>
      <c r="AS205" s="29">
        <v>1118.56</v>
      </c>
      <c r="AT205" s="29">
        <v>2226.16</v>
      </c>
      <c r="AU205" s="29">
        <v>5158.3</v>
      </c>
      <c r="AV205" s="28">
        <v>879.8</v>
      </c>
      <c r="AW205" s="28">
        <v>229.04</v>
      </c>
      <c r="AX205" s="29">
        <v>9611.8700000000008</v>
      </c>
      <c r="AY205" s="29">
        <v>5788.03</v>
      </c>
      <c r="AZ205" s="28">
        <v>0.59919999999999995</v>
      </c>
      <c r="BA205" s="29">
        <v>2693.61</v>
      </c>
      <c r="BB205" s="28">
        <v>0.27879999999999999</v>
      </c>
      <c r="BC205" s="29">
        <v>1178.73</v>
      </c>
      <c r="BD205" s="28">
        <v>0.122</v>
      </c>
      <c r="BE205" s="29">
        <v>9660.3700000000008</v>
      </c>
      <c r="BF205" s="29">
        <v>5467.43</v>
      </c>
      <c r="BG205" s="28">
        <v>2.5253000000000001</v>
      </c>
      <c r="BH205" s="28">
        <v>0.53080000000000005</v>
      </c>
      <c r="BI205" s="28">
        <v>0.2321</v>
      </c>
      <c r="BJ205" s="28">
        <v>0.1827</v>
      </c>
      <c r="BK205" s="28">
        <v>3.8600000000000002E-2</v>
      </c>
      <c r="BL205" s="28">
        <v>1.5800000000000002E-2</v>
      </c>
    </row>
    <row r="206" spans="1:64" x14ac:dyDescent="0.25">
      <c r="A206" s="28" t="s">
        <v>470</v>
      </c>
      <c r="B206" s="28">
        <v>45385</v>
      </c>
      <c r="C206" s="28">
        <v>76.099999999999994</v>
      </c>
      <c r="D206" s="28">
        <v>12.84</v>
      </c>
      <c r="E206" s="28">
        <v>977.33</v>
      </c>
      <c r="F206" s="29">
        <v>1027.67</v>
      </c>
      <c r="G206" s="28">
        <v>4.4000000000000003E-3</v>
      </c>
      <c r="H206" s="28">
        <v>2.0000000000000001E-4</v>
      </c>
      <c r="I206" s="28">
        <v>1.04E-2</v>
      </c>
      <c r="J206" s="28">
        <v>6.9999999999999999E-4</v>
      </c>
      <c r="K206" s="28">
        <v>4.0399999999999998E-2</v>
      </c>
      <c r="L206" s="28">
        <v>0.91449999999999998</v>
      </c>
      <c r="M206" s="28">
        <v>2.9399999999999999E-2</v>
      </c>
      <c r="N206" s="28">
        <v>0.35930000000000001</v>
      </c>
      <c r="O206" s="28">
        <v>1.5E-3</v>
      </c>
      <c r="P206" s="28">
        <v>0.13189999999999999</v>
      </c>
      <c r="Q206" s="28">
        <v>48.98</v>
      </c>
      <c r="R206" s="29">
        <v>51163.45</v>
      </c>
      <c r="S206" s="28">
        <v>0.2384</v>
      </c>
      <c r="T206" s="28">
        <v>0.18540000000000001</v>
      </c>
      <c r="U206" s="28">
        <v>0.57620000000000005</v>
      </c>
      <c r="V206" s="28">
        <v>17.54</v>
      </c>
      <c r="W206" s="28">
        <v>8.91</v>
      </c>
      <c r="X206" s="29">
        <v>60615.28</v>
      </c>
      <c r="Y206" s="28">
        <v>106.37</v>
      </c>
      <c r="Z206" s="29">
        <v>102875.85</v>
      </c>
      <c r="AA206" s="28">
        <v>0.8679</v>
      </c>
      <c r="AB206" s="28">
        <v>8.2199999999999995E-2</v>
      </c>
      <c r="AC206" s="28">
        <v>4.8300000000000003E-2</v>
      </c>
      <c r="AD206" s="28">
        <v>1.6999999999999999E-3</v>
      </c>
      <c r="AE206" s="28">
        <v>0.13300000000000001</v>
      </c>
      <c r="AF206" s="28">
        <v>102.88</v>
      </c>
      <c r="AG206" s="29">
        <v>2496.3200000000002</v>
      </c>
      <c r="AH206" s="28">
        <v>371.04</v>
      </c>
      <c r="AI206" s="29">
        <v>97469.58</v>
      </c>
      <c r="AJ206" s="28" t="s">
        <v>16</v>
      </c>
      <c r="AK206" s="29">
        <v>31845</v>
      </c>
      <c r="AL206" s="29">
        <v>44632.71</v>
      </c>
      <c r="AM206" s="28">
        <v>39.89</v>
      </c>
      <c r="AN206" s="28">
        <v>23.16</v>
      </c>
      <c r="AO206" s="28">
        <v>27.69</v>
      </c>
      <c r="AP206" s="28">
        <v>4.4000000000000004</v>
      </c>
      <c r="AQ206" s="29">
        <v>1273.48</v>
      </c>
      <c r="AR206" s="28">
        <v>1.1028</v>
      </c>
      <c r="AS206" s="29">
        <v>1075.5899999999999</v>
      </c>
      <c r="AT206" s="29">
        <v>1780.34</v>
      </c>
      <c r="AU206" s="29">
        <v>5162.68</v>
      </c>
      <c r="AV206" s="28">
        <v>903.12</v>
      </c>
      <c r="AW206" s="28">
        <v>169.15</v>
      </c>
      <c r="AX206" s="29">
        <v>9090.8700000000008</v>
      </c>
      <c r="AY206" s="29">
        <v>4808.92</v>
      </c>
      <c r="AZ206" s="28">
        <v>0.53120000000000001</v>
      </c>
      <c r="BA206" s="29">
        <v>3591.27</v>
      </c>
      <c r="BB206" s="28">
        <v>0.3967</v>
      </c>
      <c r="BC206" s="28">
        <v>652.5</v>
      </c>
      <c r="BD206" s="28">
        <v>7.2099999999999997E-2</v>
      </c>
      <c r="BE206" s="29">
        <v>9052.69</v>
      </c>
      <c r="BF206" s="29">
        <v>4764.6499999999996</v>
      </c>
      <c r="BG206" s="28">
        <v>1.5845</v>
      </c>
      <c r="BH206" s="28">
        <v>0.56589999999999996</v>
      </c>
      <c r="BI206" s="28">
        <v>0.2051</v>
      </c>
      <c r="BJ206" s="28">
        <v>0.16600000000000001</v>
      </c>
      <c r="BK206" s="28">
        <v>3.5400000000000001E-2</v>
      </c>
      <c r="BL206" s="28">
        <v>2.76E-2</v>
      </c>
    </row>
    <row r="207" spans="1:64" x14ac:dyDescent="0.25">
      <c r="A207" s="28" t="s">
        <v>471</v>
      </c>
      <c r="B207" s="28">
        <v>44065</v>
      </c>
      <c r="C207" s="28">
        <v>34.67</v>
      </c>
      <c r="D207" s="28">
        <v>64.14</v>
      </c>
      <c r="E207" s="29">
        <v>2223.61</v>
      </c>
      <c r="F207" s="29">
        <v>2132.4299999999998</v>
      </c>
      <c r="G207" s="28">
        <v>5.0000000000000001E-3</v>
      </c>
      <c r="H207" s="28">
        <v>2.0000000000000001E-4</v>
      </c>
      <c r="I207" s="28">
        <v>3.1800000000000002E-2</v>
      </c>
      <c r="J207" s="28">
        <v>1.1000000000000001E-3</v>
      </c>
      <c r="K207" s="28">
        <v>2.8199999999999999E-2</v>
      </c>
      <c r="L207" s="28">
        <v>0.88790000000000002</v>
      </c>
      <c r="M207" s="28">
        <v>4.58E-2</v>
      </c>
      <c r="N207" s="28">
        <v>0.5333</v>
      </c>
      <c r="O207" s="28">
        <v>3.8999999999999998E-3</v>
      </c>
      <c r="P207" s="28">
        <v>0.155</v>
      </c>
      <c r="Q207" s="28">
        <v>96.88</v>
      </c>
      <c r="R207" s="29">
        <v>50871.48</v>
      </c>
      <c r="S207" s="28">
        <v>0.21240000000000001</v>
      </c>
      <c r="T207" s="28">
        <v>0.17199999999999999</v>
      </c>
      <c r="U207" s="28">
        <v>0.61560000000000004</v>
      </c>
      <c r="V207" s="28">
        <v>17.63</v>
      </c>
      <c r="W207" s="28">
        <v>13.48</v>
      </c>
      <c r="X207" s="29">
        <v>70525.56</v>
      </c>
      <c r="Y207" s="28">
        <v>160.06</v>
      </c>
      <c r="Z207" s="29">
        <v>97600.43</v>
      </c>
      <c r="AA207" s="28">
        <v>0.75639999999999996</v>
      </c>
      <c r="AB207" s="28">
        <v>0.20230000000000001</v>
      </c>
      <c r="AC207" s="28">
        <v>3.9800000000000002E-2</v>
      </c>
      <c r="AD207" s="28">
        <v>1.5E-3</v>
      </c>
      <c r="AE207" s="28">
        <v>0.24490000000000001</v>
      </c>
      <c r="AF207" s="28">
        <v>97.6</v>
      </c>
      <c r="AG207" s="29">
        <v>2874.86</v>
      </c>
      <c r="AH207" s="28">
        <v>393.4</v>
      </c>
      <c r="AI207" s="29">
        <v>99187.25</v>
      </c>
      <c r="AJ207" s="28" t="s">
        <v>16</v>
      </c>
      <c r="AK207" s="29">
        <v>25973</v>
      </c>
      <c r="AL207" s="29">
        <v>38056.080000000002</v>
      </c>
      <c r="AM207" s="28">
        <v>46.16</v>
      </c>
      <c r="AN207" s="28">
        <v>27.02</v>
      </c>
      <c r="AO207" s="28">
        <v>33.090000000000003</v>
      </c>
      <c r="AP207" s="28">
        <v>4.3099999999999996</v>
      </c>
      <c r="AQ207" s="28">
        <v>548.32000000000005</v>
      </c>
      <c r="AR207" s="28">
        <v>0.90810000000000002</v>
      </c>
      <c r="AS207" s="29">
        <v>1109.44</v>
      </c>
      <c r="AT207" s="29">
        <v>1708.5</v>
      </c>
      <c r="AU207" s="29">
        <v>5398.57</v>
      </c>
      <c r="AV207" s="28">
        <v>958.6</v>
      </c>
      <c r="AW207" s="28">
        <v>257.13</v>
      </c>
      <c r="AX207" s="29">
        <v>9432.24</v>
      </c>
      <c r="AY207" s="29">
        <v>5209.74</v>
      </c>
      <c r="AZ207" s="28">
        <v>0.55289999999999995</v>
      </c>
      <c r="BA207" s="29">
        <v>3080.71</v>
      </c>
      <c r="BB207" s="28">
        <v>0.32700000000000001</v>
      </c>
      <c r="BC207" s="29">
        <v>1132</v>
      </c>
      <c r="BD207" s="28">
        <v>0.1201</v>
      </c>
      <c r="BE207" s="29">
        <v>9422.44</v>
      </c>
      <c r="BF207" s="29">
        <v>4373.3999999999996</v>
      </c>
      <c r="BG207" s="28">
        <v>1.6462000000000001</v>
      </c>
      <c r="BH207" s="28">
        <v>0.54039999999999999</v>
      </c>
      <c r="BI207" s="28">
        <v>0.2336</v>
      </c>
      <c r="BJ207" s="28">
        <v>0.16500000000000001</v>
      </c>
      <c r="BK207" s="28">
        <v>3.7699999999999997E-2</v>
      </c>
      <c r="BL207" s="28">
        <v>2.3400000000000001E-2</v>
      </c>
    </row>
    <row r="208" spans="1:64" x14ac:dyDescent="0.25">
      <c r="A208" s="28" t="s">
        <v>472</v>
      </c>
      <c r="B208" s="28">
        <v>46342</v>
      </c>
      <c r="C208" s="28">
        <v>78.67</v>
      </c>
      <c r="D208" s="28">
        <v>28.74</v>
      </c>
      <c r="E208" s="29">
        <v>2260.75</v>
      </c>
      <c r="F208" s="29">
        <v>2278.48</v>
      </c>
      <c r="G208" s="28">
        <v>4.1999999999999997E-3</v>
      </c>
      <c r="H208" s="28">
        <v>2.0000000000000001E-4</v>
      </c>
      <c r="I208" s="28">
        <v>8.3000000000000001E-3</v>
      </c>
      <c r="J208" s="28">
        <v>1E-3</v>
      </c>
      <c r="K208" s="28">
        <v>1.9599999999999999E-2</v>
      </c>
      <c r="L208" s="28">
        <v>0.94130000000000003</v>
      </c>
      <c r="M208" s="28">
        <v>2.52E-2</v>
      </c>
      <c r="N208" s="28">
        <v>0.42430000000000001</v>
      </c>
      <c r="O208" s="28">
        <v>3.8999999999999998E-3</v>
      </c>
      <c r="P208" s="28">
        <v>0.1399</v>
      </c>
      <c r="Q208" s="28">
        <v>99.37</v>
      </c>
      <c r="R208" s="29">
        <v>53177.14</v>
      </c>
      <c r="S208" s="28">
        <v>0.23350000000000001</v>
      </c>
      <c r="T208" s="28">
        <v>0.18659999999999999</v>
      </c>
      <c r="U208" s="28">
        <v>0.57999999999999996</v>
      </c>
      <c r="V208" s="28">
        <v>18.86</v>
      </c>
      <c r="W208" s="28">
        <v>14.66</v>
      </c>
      <c r="X208" s="29">
        <v>71451.839999999997</v>
      </c>
      <c r="Y208" s="28">
        <v>149.52000000000001</v>
      </c>
      <c r="Z208" s="29">
        <v>102232.42</v>
      </c>
      <c r="AA208" s="28">
        <v>0.82389999999999997</v>
      </c>
      <c r="AB208" s="28">
        <v>0.13830000000000001</v>
      </c>
      <c r="AC208" s="28">
        <v>3.6600000000000001E-2</v>
      </c>
      <c r="AD208" s="28">
        <v>1.1999999999999999E-3</v>
      </c>
      <c r="AE208" s="28">
        <v>0.1782</v>
      </c>
      <c r="AF208" s="28">
        <v>102.23</v>
      </c>
      <c r="AG208" s="29">
        <v>2695.22</v>
      </c>
      <c r="AH208" s="28">
        <v>379.64</v>
      </c>
      <c r="AI208" s="29">
        <v>102942.2</v>
      </c>
      <c r="AJ208" s="28" t="s">
        <v>16</v>
      </c>
      <c r="AK208" s="29">
        <v>29852</v>
      </c>
      <c r="AL208" s="29">
        <v>41847.300000000003</v>
      </c>
      <c r="AM208" s="28">
        <v>41.26</v>
      </c>
      <c r="AN208" s="28">
        <v>25.14</v>
      </c>
      <c r="AO208" s="28">
        <v>28.72</v>
      </c>
      <c r="AP208" s="28">
        <v>4.25</v>
      </c>
      <c r="AQ208" s="28">
        <v>621.75</v>
      </c>
      <c r="AR208" s="28">
        <v>0.92279999999999995</v>
      </c>
      <c r="AS208" s="29">
        <v>1028.1500000000001</v>
      </c>
      <c r="AT208" s="29">
        <v>1784.19</v>
      </c>
      <c r="AU208" s="29">
        <v>4987.74</v>
      </c>
      <c r="AV208" s="28">
        <v>927.07</v>
      </c>
      <c r="AW208" s="28">
        <v>213.18</v>
      </c>
      <c r="AX208" s="29">
        <v>8940.34</v>
      </c>
      <c r="AY208" s="29">
        <v>4799.68</v>
      </c>
      <c r="AZ208" s="28">
        <v>0.55269999999999997</v>
      </c>
      <c r="BA208" s="29">
        <v>3094.24</v>
      </c>
      <c r="BB208" s="28">
        <v>0.35630000000000001</v>
      </c>
      <c r="BC208" s="28">
        <v>789.54</v>
      </c>
      <c r="BD208" s="28">
        <v>9.0899999999999995E-2</v>
      </c>
      <c r="BE208" s="29">
        <v>8683.4599999999991</v>
      </c>
      <c r="BF208" s="29">
        <v>4620.7299999999996</v>
      </c>
      <c r="BG208" s="28">
        <v>1.6168</v>
      </c>
      <c r="BH208" s="28">
        <v>0.5726</v>
      </c>
      <c r="BI208" s="28">
        <v>0.2198</v>
      </c>
      <c r="BJ208" s="28">
        <v>0.15409999999999999</v>
      </c>
      <c r="BK208" s="28">
        <v>3.3099999999999997E-2</v>
      </c>
      <c r="BL208" s="28">
        <v>2.0400000000000001E-2</v>
      </c>
    </row>
    <row r="209" spans="1:64" x14ac:dyDescent="0.25">
      <c r="A209" s="28" t="s">
        <v>473</v>
      </c>
      <c r="B209" s="28">
        <v>46193</v>
      </c>
      <c r="C209" s="28">
        <v>97.1</v>
      </c>
      <c r="D209" s="28">
        <v>17.899999999999999</v>
      </c>
      <c r="E209" s="29">
        <v>1737.72</v>
      </c>
      <c r="F209" s="29">
        <v>1761.9</v>
      </c>
      <c r="G209" s="28">
        <v>2.7000000000000001E-3</v>
      </c>
      <c r="H209" s="28">
        <v>2.0000000000000001E-4</v>
      </c>
      <c r="I209" s="28">
        <v>6.4000000000000003E-3</v>
      </c>
      <c r="J209" s="28">
        <v>1.1000000000000001E-3</v>
      </c>
      <c r="K209" s="28">
        <v>6.6E-3</v>
      </c>
      <c r="L209" s="28">
        <v>0.96809999999999996</v>
      </c>
      <c r="M209" s="28">
        <v>1.49E-2</v>
      </c>
      <c r="N209" s="28">
        <v>0.36380000000000001</v>
      </c>
      <c r="O209" s="28">
        <v>0</v>
      </c>
      <c r="P209" s="28">
        <v>0.12889999999999999</v>
      </c>
      <c r="Q209" s="28">
        <v>76.39</v>
      </c>
      <c r="R209" s="29">
        <v>52156.29</v>
      </c>
      <c r="S209" s="28">
        <v>0.2198</v>
      </c>
      <c r="T209" s="28">
        <v>0.18579999999999999</v>
      </c>
      <c r="U209" s="28">
        <v>0.59440000000000004</v>
      </c>
      <c r="V209" s="28">
        <v>18.989999999999998</v>
      </c>
      <c r="W209" s="28">
        <v>12.12</v>
      </c>
      <c r="X209" s="29">
        <v>66242.45</v>
      </c>
      <c r="Y209" s="28">
        <v>138.16999999999999</v>
      </c>
      <c r="Z209" s="29">
        <v>106608.92</v>
      </c>
      <c r="AA209" s="28">
        <v>0.87380000000000002</v>
      </c>
      <c r="AB209" s="28">
        <v>7.3899999999999993E-2</v>
      </c>
      <c r="AC209" s="28">
        <v>5.1200000000000002E-2</v>
      </c>
      <c r="AD209" s="28">
        <v>1.1000000000000001E-3</v>
      </c>
      <c r="AE209" s="28">
        <v>0.1268</v>
      </c>
      <c r="AF209" s="28">
        <v>106.61</v>
      </c>
      <c r="AG209" s="29">
        <v>2755.45</v>
      </c>
      <c r="AH209" s="28">
        <v>377.87</v>
      </c>
      <c r="AI209" s="29">
        <v>106115.11</v>
      </c>
      <c r="AJ209" s="28" t="s">
        <v>16</v>
      </c>
      <c r="AK209" s="29">
        <v>31753</v>
      </c>
      <c r="AL209" s="29">
        <v>43938.42</v>
      </c>
      <c r="AM209" s="28">
        <v>38.43</v>
      </c>
      <c r="AN209" s="28">
        <v>24.9</v>
      </c>
      <c r="AO209" s="28">
        <v>26.69</v>
      </c>
      <c r="AP209" s="28">
        <v>4.2</v>
      </c>
      <c r="AQ209" s="28">
        <v>663.78</v>
      </c>
      <c r="AR209" s="28">
        <v>0.96020000000000005</v>
      </c>
      <c r="AS209" s="28">
        <v>985.96</v>
      </c>
      <c r="AT209" s="29">
        <v>1823.27</v>
      </c>
      <c r="AU209" s="29">
        <v>4703.1000000000004</v>
      </c>
      <c r="AV209" s="28">
        <v>767.03</v>
      </c>
      <c r="AW209" s="28">
        <v>210.01</v>
      </c>
      <c r="AX209" s="29">
        <v>8489.3799999999992</v>
      </c>
      <c r="AY209" s="29">
        <v>4759.84</v>
      </c>
      <c r="AZ209" s="28">
        <v>0.56269999999999998</v>
      </c>
      <c r="BA209" s="29">
        <v>3006.84</v>
      </c>
      <c r="BB209" s="28">
        <v>0.35549999999999998</v>
      </c>
      <c r="BC209" s="28">
        <v>691.86</v>
      </c>
      <c r="BD209" s="28">
        <v>8.1799999999999998E-2</v>
      </c>
      <c r="BE209" s="29">
        <v>8458.5400000000009</v>
      </c>
      <c r="BF209" s="29">
        <v>4680.3999999999996</v>
      </c>
      <c r="BG209" s="28">
        <v>1.6352</v>
      </c>
      <c r="BH209" s="28">
        <v>0.56969999999999998</v>
      </c>
      <c r="BI209" s="28">
        <v>0.2177</v>
      </c>
      <c r="BJ209" s="28">
        <v>0.1527</v>
      </c>
      <c r="BK209" s="28">
        <v>4.0500000000000001E-2</v>
      </c>
      <c r="BL209" s="28">
        <v>1.95E-2</v>
      </c>
    </row>
    <row r="210" spans="1:64" x14ac:dyDescent="0.25">
      <c r="A210" s="28" t="s">
        <v>474</v>
      </c>
      <c r="B210" s="28">
        <v>45864</v>
      </c>
      <c r="C210" s="28">
        <v>115.62</v>
      </c>
      <c r="D210" s="28">
        <v>11.23</v>
      </c>
      <c r="E210" s="29">
        <v>1298.51</v>
      </c>
      <c r="F210" s="29">
        <v>1289.95</v>
      </c>
      <c r="G210" s="28">
        <v>1.6999999999999999E-3</v>
      </c>
      <c r="H210" s="28">
        <v>2.9999999999999997E-4</v>
      </c>
      <c r="I210" s="28">
        <v>6.1999999999999998E-3</v>
      </c>
      <c r="J210" s="28">
        <v>1.1000000000000001E-3</v>
      </c>
      <c r="K210" s="28">
        <v>1.14E-2</v>
      </c>
      <c r="L210" s="28">
        <v>0.95750000000000002</v>
      </c>
      <c r="M210" s="28">
        <v>2.18E-2</v>
      </c>
      <c r="N210" s="28">
        <v>0.48159999999999997</v>
      </c>
      <c r="O210" s="28">
        <v>5.0000000000000001E-4</v>
      </c>
      <c r="P210" s="28">
        <v>0.1411</v>
      </c>
      <c r="Q210" s="28">
        <v>59.56</v>
      </c>
      <c r="R210" s="29">
        <v>49166.51</v>
      </c>
      <c r="S210" s="28">
        <v>0.20530000000000001</v>
      </c>
      <c r="T210" s="28">
        <v>0.16619999999999999</v>
      </c>
      <c r="U210" s="28">
        <v>0.62849999999999995</v>
      </c>
      <c r="V210" s="28">
        <v>17.91</v>
      </c>
      <c r="W210" s="28">
        <v>10.14</v>
      </c>
      <c r="X210" s="29">
        <v>60251.72</v>
      </c>
      <c r="Y210" s="28">
        <v>123.41</v>
      </c>
      <c r="Z210" s="29">
        <v>96897.8</v>
      </c>
      <c r="AA210" s="28">
        <v>0.85370000000000001</v>
      </c>
      <c r="AB210" s="28">
        <v>8.7499999999999994E-2</v>
      </c>
      <c r="AC210" s="28">
        <v>5.6800000000000003E-2</v>
      </c>
      <c r="AD210" s="28">
        <v>2E-3</v>
      </c>
      <c r="AE210" s="28">
        <v>0.15079999999999999</v>
      </c>
      <c r="AF210" s="28">
        <v>96.9</v>
      </c>
      <c r="AG210" s="29">
        <v>2287.14</v>
      </c>
      <c r="AH210" s="28">
        <v>322.41000000000003</v>
      </c>
      <c r="AI210" s="29">
        <v>91646.07</v>
      </c>
      <c r="AJ210" s="28" t="s">
        <v>16</v>
      </c>
      <c r="AK210" s="29">
        <v>28815</v>
      </c>
      <c r="AL210" s="29">
        <v>39047.370000000003</v>
      </c>
      <c r="AM210" s="28">
        <v>33.54</v>
      </c>
      <c r="AN210" s="28">
        <v>22.82</v>
      </c>
      <c r="AO210" s="28">
        <v>24.32</v>
      </c>
      <c r="AP210" s="28">
        <v>4.25</v>
      </c>
      <c r="AQ210" s="28">
        <v>887.28</v>
      </c>
      <c r="AR210" s="28">
        <v>1.0792999999999999</v>
      </c>
      <c r="AS210" s="29">
        <v>1009.95</v>
      </c>
      <c r="AT210" s="29">
        <v>2023.72</v>
      </c>
      <c r="AU210" s="29">
        <v>4862.07</v>
      </c>
      <c r="AV210" s="28">
        <v>797.35</v>
      </c>
      <c r="AW210" s="28">
        <v>287.37</v>
      </c>
      <c r="AX210" s="29">
        <v>8980.4500000000007</v>
      </c>
      <c r="AY210" s="29">
        <v>5432.04</v>
      </c>
      <c r="AZ210" s="28">
        <v>0.59179999999999999</v>
      </c>
      <c r="BA210" s="29">
        <v>2839.45</v>
      </c>
      <c r="BB210" s="28">
        <v>0.30930000000000002</v>
      </c>
      <c r="BC210" s="28">
        <v>907.62</v>
      </c>
      <c r="BD210" s="28">
        <v>9.8900000000000002E-2</v>
      </c>
      <c r="BE210" s="29">
        <v>9179.11</v>
      </c>
      <c r="BF210" s="29">
        <v>5253.17</v>
      </c>
      <c r="BG210" s="28">
        <v>2.2961</v>
      </c>
      <c r="BH210" s="28">
        <v>0.54279999999999995</v>
      </c>
      <c r="BI210" s="28">
        <v>0.2346</v>
      </c>
      <c r="BJ210" s="28">
        <v>0.16589999999999999</v>
      </c>
      <c r="BK210" s="28">
        <v>3.95E-2</v>
      </c>
      <c r="BL210" s="28">
        <v>1.72E-2</v>
      </c>
    </row>
    <row r="211" spans="1:64" x14ac:dyDescent="0.25">
      <c r="A211" s="28" t="s">
        <v>475</v>
      </c>
      <c r="B211" s="28">
        <v>44073</v>
      </c>
      <c r="C211" s="28">
        <v>21.33</v>
      </c>
      <c r="D211" s="28">
        <v>135.01</v>
      </c>
      <c r="E211" s="29">
        <v>2880.22</v>
      </c>
      <c r="F211" s="29">
        <v>2819.19</v>
      </c>
      <c r="G211" s="28">
        <v>3.1899999999999998E-2</v>
      </c>
      <c r="H211" s="28">
        <v>5.9999999999999995E-4</v>
      </c>
      <c r="I211" s="28">
        <v>4.3900000000000002E-2</v>
      </c>
      <c r="J211" s="28">
        <v>1.2999999999999999E-3</v>
      </c>
      <c r="K211" s="28">
        <v>2.1499999999999998E-2</v>
      </c>
      <c r="L211" s="28">
        <v>0.87190000000000001</v>
      </c>
      <c r="M211" s="28">
        <v>2.8799999999999999E-2</v>
      </c>
      <c r="N211" s="28">
        <v>0.13189999999999999</v>
      </c>
      <c r="O211" s="28">
        <v>1.37E-2</v>
      </c>
      <c r="P211" s="28">
        <v>9.8799999999999999E-2</v>
      </c>
      <c r="Q211" s="28">
        <v>130.63999999999999</v>
      </c>
      <c r="R211" s="29">
        <v>66545.350000000006</v>
      </c>
      <c r="S211" s="28">
        <v>0.2261</v>
      </c>
      <c r="T211" s="28">
        <v>0.189</v>
      </c>
      <c r="U211" s="28">
        <v>0.58489999999999998</v>
      </c>
      <c r="V211" s="28">
        <v>18.7</v>
      </c>
      <c r="W211" s="28">
        <v>15.81</v>
      </c>
      <c r="X211" s="29">
        <v>88643.95</v>
      </c>
      <c r="Y211" s="28">
        <v>180</v>
      </c>
      <c r="Z211" s="29">
        <v>253289.99</v>
      </c>
      <c r="AA211" s="28">
        <v>0.80020000000000002</v>
      </c>
      <c r="AB211" s="28">
        <v>0.1812</v>
      </c>
      <c r="AC211" s="28">
        <v>1.7999999999999999E-2</v>
      </c>
      <c r="AD211" s="28">
        <v>5.9999999999999995E-4</v>
      </c>
      <c r="AE211" s="28">
        <v>0.2</v>
      </c>
      <c r="AF211" s="28">
        <v>253.29</v>
      </c>
      <c r="AG211" s="29">
        <v>8802.65</v>
      </c>
      <c r="AH211" s="29">
        <v>1016.37</v>
      </c>
      <c r="AI211" s="29">
        <v>280012.83</v>
      </c>
      <c r="AJ211" s="28" t="s">
        <v>16</v>
      </c>
      <c r="AK211" s="29">
        <v>44855</v>
      </c>
      <c r="AL211" s="29">
        <v>88041.76</v>
      </c>
      <c r="AM211" s="28">
        <v>70.63</v>
      </c>
      <c r="AN211" s="28">
        <v>35.21</v>
      </c>
      <c r="AO211" s="28">
        <v>40.020000000000003</v>
      </c>
      <c r="AP211" s="28">
        <v>5.01</v>
      </c>
      <c r="AQ211" s="29">
        <v>1091.48</v>
      </c>
      <c r="AR211" s="28">
        <v>0.72499999999999998</v>
      </c>
      <c r="AS211" s="29">
        <v>1213.33</v>
      </c>
      <c r="AT211" s="29">
        <v>2039.77</v>
      </c>
      <c r="AU211" s="29">
        <v>6360.44</v>
      </c>
      <c r="AV211" s="29">
        <v>1314.27</v>
      </c>
      <c r="AW211" s="28">
        <v>325.02999999999997</v>
      </c>
      <c r="AX211" s="29">
        <v>11252.84</v>
      </c>
      <c r="AY211" s="29">
        <v>2811.42</v>
      </c>
      <c r="AZ211" s="28">
        <v>0.25259999999999999</v>
      </c>
      <c r="BA211" s="29">
        <v>7866.73</v>
      </c>
      <c r="BB211" s="28">
        <v>0.70679999999999998</v>
      </c>
      <c r="BC211" s="28">
        <v>451.57</v>
      </c>
      <c r="BD211" s="28">
        <v>4.0599999999999997E-2</v>
      </c>
      <c r="BE211" s="29">
        <v>11129.72</v>
      </c>
      <c r="BF211" s="29">
        <v>1041.05</v>
      </c>
      <c r="BG211" s="28">
        <v>9.8500000000000004E-2</v>
      </c>
      <c r="BH211" s="28">
        <v>0.62180000000000002</v>
      </c>
      <c r="BI211" s="28">
        <v>0.21210000000000001</v>
      </c>
      <c r="BJ211" s="28">
        <v>0.11609999999999999</v>
      </c>
      <c r="BK211" s="28">
        <v>2.9899999999999999E-2</v>
      </c>
      <c r="BL211" s="28">
        <v>2.0199999999999999E-2</v>
      </c>
    </row>
    <row r="212" spans="1:64" x14ac:dyDescent="0.25">
      <c r="A212" s="28" t="s">
        <v>476</v>
      </c>
      <c r="B212" s="28">
        <v>45393</v>
      </c>
      <c r="C212" s="28">
        <v>35.86</v>
      </c>
      <c r="D212" s="28">
        <v>91.37</v>
      </c>
      <c r="E212" s="29">
        <v>3276.16</v>
      </c>
      <c r="F212" s="29">
        <v>3176.05</v>
      </c>
      <c r="G212" s="28">
        <v>2.4299999999999999E-2</v>
      </c>
      <c r="H212" s="28">
        <v>2.0000000000000001E-4</v>
      </c>
      <c r="I212" s="28">
        <v>1.72E-2</v>
      </c>
      <c r="J212" s="28">
        <v>8.0000000000000004E-4</v>
      </c>
      <c r="K212" s="28">
        <v>1.7500000000000002E-2</v>
      </c>
      <c r="L212" s="28">
        <v>0.91779999999999995</v>
      </c>
      <c r="M212" s="28">
        <v>2.2200000000000001E-2</v>
      </c>
      <c r="N212" s="28">
        <v>0.10050000000000001</v>
      </c>
      <c r="O212" s="28">
        <v>7.7000000000000002E-3</v>
      </c>
      <c r="P212" s="28">
        <v>0.1012</v>
      </c>
      <c r="Q212" s="28">
        <v>141.69999999999999</v>
      </c>
      <c r="R212" s="29">
        <v>63680.49</v>
      </c>
      <c r="S212" s="28">
        <v>0.21029999999999999</v>
      </c>
      <c r="T212" s="28">
        <v>0.2011</v>
      </c>
      <c r="U212" s="28">
        <v>0.58860000000000001</v>
      </c>
      <c r="V212" s="28">
        <v>19.39</v>
      </c>
      <c r="W212" s="28">
        <v>15.86</v>
      </c>
      <c r="X212" s="29">
        <v>86333.57</v>
      </c>
      <c r="Y212" s="28">
        <v>204.07</v>
      </c>
      <c r="Z212" s="29">
        <v>208792.84</v>
      </c>
      <c r="AA212" s="28">
        <v>0.85119999999999996</v>
      </c>
      <c r="AB212" s="28">
        <v>0.1249</v>
      </c>
      <c r="AC212" s="28">
        <v>2.3199999999999998E-2</v>
      </c>
      <c r="AD212" s="28">
        <v>6.9999999999999999E-4</v>
      </c>
      <c r="AE212" s="28">
        <v>0.1489</v>
      </c>
      <c r="AF212" s="28">
        <v>208.79</v>
      </c>
      <c r="AG212" s="29">
        <v>7330.71</v>
      </c>
      <c r="AH212" s="28">
        <v>896.86</v>
      </c>
      <c r="AI212" s="29">
        <v>237647.18</v>
      </c>
      <c r="AJ212" s="28" t="s">
        <v>16</v>
      </c>
      <c r="AK212" s="29">
        <v>48961</v>
      </c>
      <c r="AL212" s="29">
        <v>87966.9</v>
      </c>
      <c r="AM212" s="28">
        <v>69.260000000000005</v>
      </c>
      <c r="AN212" s="28">
        <v>34.630000000000003</v>
      </c>
      <c r="AO212" s="28">
        <v>38.369999999999997</v>
      </c>
      <c r="AP212" s="28">
        <v>4.68</v>
      </c>
      <c r="AQ212" s="29">
        <v>1327.63</v>
      </c>
      <c r="AR212" s="28">
        <v>0.68979999999999997</v>
      </c>
      <c r="AS212" s="29">
        <v>1081.6099999999999</v>
      </c>
      <c r="AT212" s="29">
        <v>1858.93</v>
      </c>
      <c r="AU212" s="29">
        <v>5776.16</v>
      </c>
      <c r="AV212" s="29">
        <v>1093.71</v>
      </c>
      <c r="AW212" s="28">
        <v>299.44</v>
      </c>
      <c r="AX212" s="29">
        <v>10109.84</v>
      </c>
      <c r="AY212" s="29">
        <v>2826.05</v>
      </c>
      <c r="AZ212" s="28">
        <v>0.28739999999999999</v>
      </c>
      <c r="BA212" s="29">
        <v>6612.35</v>
      </c>
      <c r="BB212" s="28">
        <v>0.67249999999999999</v>
      </c>
      <c r="BC212" s="28">
        <v>393.78</v>
      </c>
      <c r="BD212" s="28">
        <v>0.04</v>
      </c>
      <c r="BE212" s="29">
        <v>9832.18</v>
      </c>
      <c r="BF212" s="29">
        <v>1421.48</v>
      </c>
      <c r="BG212" s="28">
        <v>0.16120000000000001</v>
      </c>
      <c r="BH212" s="28">
        <v>0.61680000000000001</v>
      </c>
      <c r="BI212" s="28">
        <v>0.21429999999999999</v>
      </c>
      <c r="BJ212" s="28">
        <v>0.1179</v>
      </c>
      <c r="BK212" s="28">
        <v>3.09E-2</v>
      </c>
      <c r="BL212" s="28">
        <v>0.02</v>
      </c>
    </row>
    <row r="213" spans="1:64" x14ac:dyDescent="0.25">
      <c r="A213" s="28" t="s">
        <v>477</v>
      </c>
      <c r="B213" s="28">
        <v>49619</v>
      </c>
      <c r="C213" s="28">
        <v>81.81</v>
      </c>
      <c r="D213" s="28">
        <v>11.72</v>
      </c>
      <c r="E213" s="28">
        <v>958.52</v>
      </c>
      <c r="F213" s="28">
        <v>945.71</v>
      </c>
      <c r="G213" s="28">
        <v>1.9E-3</v>
      </c>
      <c r="H213" s="28">
        <v>1E-4</v>
      </c>
      <c r="I213" s="28">
        <v>4.4000000000000003E-3</v>
      </c>
      <c r="J213" s="28">
        <v>1E-3</v>
      </c>
      <c r="K213" s="28">
        <v>5.4999999999999997E-3</v>
      </c>
      <c r="L213" s="28">
        <v>0.9728</v>
      </c>
      <c r="M213" s="28">
        <v>1.43E-2</v>
      </c>
      <c r="N213" s="28">
        <v>0.49680000000000002</v>
      </c>
      <c r="O213" s="28">
        <v>0</v>
      </c>
      <c r="P213" s="28">
        <v>0.1348</v>
      </c>
      <c r="Q213" s="28">
        <v>45.13</v>
      </c>
      <c r="R213" s="29">
        <v>46011.08</v>
      </c>
      <c r="S213" s="28">
        <v>0.23960000000000001</v>
      </c>
      <c r="T213" s="28">
        <v>0.1787</v>
      </c>
      <c r="U213" s="28">
        <v>0.58169999999999999</v>
      </c>
      <c r="V213" s="28">
        <v>17.14</v>
      </c>
      <c r="W213" s="28">
        <v>7.71</v>
      </c>
      <c r="X213" s="29">
        <v>61828.27</v>
      </c>
      <c r="Y213" s="28">
        <v>120.26</v>
      </c>
      <c r="Z213" s="29">
        <v>105223.05</v>
      </c>
      <c r="AA213" s="28">
        <v>0.76649999999999996</v>
      </c>
      <c r="AB213" s="28">
        <v>0.12239999999999999</v>
      </c>
      <c r="AC213" s="28">
        <v>0.10970000000000001</v>
      </c>
      <c r="AD213" s="28">
        <v>1.2999999999999999E-3</v>
      </c>
      <c r="AE213" s="28">
        <v>0.2384</v>
      </c>
      <c r="AF213" s="28">
        <v>105.22</v>
      </c>
      <c r="AG213" s="29">
        <v>2745.9</v>
      </c>
      <c r="AH213" s="28">
        <v>346.13</v>
      </c>
      <c r="AI213" s="29">
        <v>100989.02</v>
      </c>
      <c r="AJ213" s="28" t="s">
        <v>16</v>
      </c>
      <c r="AK213" s="29">
        <v>27607</v>
      </c>
      <c r="AL213" s="29">
        <v>38539.440000000002</v>
      </c>
      <c r="AM213" s="28">
        <v>34.57</v>
      </c>
      <c r="AN213" s="28">
        <v>24.53</v>
      </c>
      <c r="AO213" s="28">
        <v>26.08</v>
      </c>
      <c r="AP213" s="28">
        <v>4.03</v>
      </c>
      <c r="AQ213" s="29">
        <v>1071.79</v>
      </c>
      <c r="AR213" s="28">
        <v>0.99809999999999999</v>
      </c>
      <c r="AS213" s="29">
        <v>1201.1600000000001</v>
      </c>
      <c r="AT213" s="29">
        <v>2080.1999999999998</v>
      </c>
      <c r="AU213" s="29">
        <v>5005.83</v>
      </c>
      <c r="AV213" s="28">
        <v>933.16</v>
      </c>
      <c r="AW213" s="28">
        <v>218.73</v>
      </c>
      <c r="AX213" s="29">
        <v>9439.1</v>
      </c>
      <c r="AY213" s="29">
        <v>5258.07</v>
      </c>
      <c r="AZ213" s="28">
        <v>0.5544</v>
      </c>
      <c r="BA213" s="29">
        <v>3166.99</v>
      </c>
      <c r="BB213" s="28">
        <v>0.33389999999999997</v>
      </c>
      <c r="BC213" s="29">
        <v>1059.07</v>
      </c>
      <c r="BD213" s="28">
        <v>0.11169999999999999</v>
      </c>
      <c r="BE213" s="29">
        <v>9484.1299999999992</v>
      </c>
      <c r="BF213" s="29">
        <v>4964.8100000000004</v>
      </c>
      <c r="BG213" s="28">
        <v>2.1238000000000001</v>
      </c>
      <c r="BH213" s="28">
        <v>0.52580000000000005</v>
      </c>
      <c r="BI213" s="28">
        <v>0.22520000000000001</v>
      </c>
      <c r="BJ213" s="28">
        <v>0.18990000000000001</v>
      </c>
      <c r="BK213" s="28">
        <v>3.9899999999999998E-2</v>
      </c>
      <c r="BL213" s="28">
        <v>1.9199999999999998E-2</v>
      </c>
    </row>
    <row r="214" spans="1:64" x14ac:dyDescent="0.25">
      <c r="A214" s="28" t="s">
        <v>478</v>
      </c>
      <c r="B214" s="28">
        <v>50013</v>
      </c>
      <c r="C214" s="28">
        <v>45.29</v>
      </c>
      <c r="D214" s="28">
        <v>97.79</v>
      </c>
      <c r="E214" s="29">
        <v>4428.3999999999996</v>
      </c>
      <c r="F214" s="29">
        <v>4246.38</v>
      </c>
      <c r="G214" s="28">
        <v>1.4E-2</v>
      </c>
      <c r="H214" s="28">
        <v>2.9999999999999997E-4</v>
      </c>
      <c r="I214" s="28">
        <v>1.7999999999999999E-2</v>
      </c>
      <c r="J214" s="28">
        <v>1.4E-3</v>
      </c>
      <c r="K214" s="28">
        <v>2.46E-2</v>
      </c>
      <c r="L214" s="28">
        <v>0.9143</v>
      </c>
      <c r="M214" s="28">
        <v>2.7400000000000001E-2</v>
      </c>
      <c r="N214" s="28">
        <v>0.1951</v>
      </c>
      <c r="O214" s="28">
        <v>8.0999999999999996E-3</v>
      </c>
      <c r="P214" s="28">
        <v>0.1166</v>
      </c>
      <c r="Q214" s="28">
        <v>180.76</v>
      </c>
      <c r="R214" s="29">
        <v>60256.4</v>
      </c>
      <c r="S214" s="28">
        <v>0.23119999999999999</v>
      </c>
      <c r="T214" s="28">
        <v>0.21970000000000001</v>
      </c>
      <c r="U214" s="28">
        <v>0.54910000000000003</v>
      </c>
      <c r="V214" s="28">
        <v>19.91</v>
      </c>
      <c r="W214" s="28">
        <v>21.43</v>
      </c>
      <c r="X214" s="29">
        <v>80143.53</v>
      </c>
      <c r="Y214" s="28">
        <v>203.12</v>
      </c>
      <c r="Z214" s="29">
        <v>163747.82999999999</v>
      </c>
      <c r="AA214" s="28">
        <v>0.80520000000000003</v>
      </c>
      <c r="AB214" s="28">
        <v>0.17169999999999999</v>
      </c>
      <c r="AC214" s="28">
        <v>2.2200000000000001E-2</v>
      </c>
      <c r="AD214" s="28">
        <v>8.9999999999999998E-4</v>
      </c>
      <c r="AE214" s="28">
        <v>0.19489999999999999</v>
      </c>
      <c r="AF214" s="28">
        <v>163.75</v>
      </c>
      <c r="AG214" s="29">
        <v>5628.89</v>
      </c>
      <c r="AH214" s="28">
        <v>684.87</v>
      </c>
      <c r="AI214" s="29">
        <v>181465.69</v>
      </c>
      <c r="AJ214" s="28" t="s">
        <v>16</v>
      </c>
      <c r="AK214" s="29">
        <v>38989</v>
      </c>
      <c r="AL214" s="29">
        <v>59853.46</v>
      </c>
      <c r="AM214" s="28">
        <v>59.01</v>
      </c>
      <c r="AN214" s="28">
        <v>33.46</v>
      </c>
      <c r="AO214" s="28">
        <v>35.24</v>
      </c>
      <c r="AP214" s="28">
        <v>4.57</v>
      </c>
      <c r="AQ214" s="29">
        <v>1379.62</v>
      </c>
      <c r="AR214" s="28">
        <v>0.78269999999999995</v>
      </c>
      <c r="AS214" s="29">
        <v>1057.29</v>
      </c>
      <c r="AT214" s="29">
        <v>1808.21</v>
      </c>
      <c r="AU214" s="29">
        <v>5374.69</v>
      </c>
      <c r="AV214" s="28">
        <v>922.02</v>
      </c>
      <c r="AW214" s="28">
        <v>274.08</v>
      </c>
      <c r="AX214" s="29">
        <v>9436.2800000000007</v>
      </c>
      <c r="AY214" s="29">
        <v>3381.11</v>
      </c>
      <c r="AZ214" s="28">
        <v>0.373</v>
      </c>
      <c r="BA214" s="29">
        <v>5193.95</v>
      </c>
      <c r="BB214" s="28">
        <v>0.57299999999999995</v>
      </c>
      <c r="BC214" s="28">
        <v>489.78</v>
      </c>
      <c r="BD214" s="28">
        <v>5.3999999999999999E-2</v>
      </c>
      <c r="BE214" s="29">
        <v>9064.84</v>
      </c>
      <c r="BF214" s="29">
        <v>2217.73</v>
      </c>
      <c r="BG214" s="28">
        <v>0.39529999999999998</v>
      </c>
      <c r="BH214" s="28">
        <v>0.60099999999999998</v>
      </c>
      <c r="BI214" s="28">
        <v>0.22770000000000001</v>
      </c>
      <c r="BJ214" s="28">
        <v>0.12330000000000001</v>
      </c>
      <c r="BK214" s="28">
        <v>2.98E-2</v>
      </c>
      <c r="BL214" s="28">
        <v>1.8200000000000001E-2</v>
      </c>
    </row>
    <row r="215" spans="1:64" x14ac:dyDescent="0.25">
      <c r="A215" s="28" t="s">
        <v>479</v>
      </c>
      <c r="B215" s="28">
        <v>50559</v>
      </c>
      <c r="C215" s="28">
        <v>68.62</v>
      </c>
      <c r="D215" s="28">
        <v>19.239999999999998</v>
      </c>
      <c r="E215" s="29">
        <v>1320.18</v>
      </c>
      <c r="F215" s="29">
        <v>1293.67</v>
      </c>
      <c r="G215" s="28">
        <v>3.2000000000000002E-3</v>
      </c>
      <c r="H215" s="28">
        <v>2.9999999999999997E-4</v>
      </c>
      <c r="I215" s="28">
        <v>3.8999999999999998E-3</v>
      </c>
      <c r="J215" s="28">
        <v>1.1000000000000001E-3</v>
      </c>
      <c r="K215" s="28">
        <v>8.2000000000000007E-3</v>
      </c>
      <c r="L215" s="28">
        <v>0.96989999999999998</v>
      </c>
      <c r="M215" s="28">
        <v>1.35E-2</v>
      </c>
      <c r="N215" s="28">
        <v>0.24199999999999999</v>
      </c>
      <c r="O215" s="28">
        <v>0</v>
      </c>
      <c r="P215" s="28">
        <v>0.1099</v>
      </c>
      <c r="Q215" s="28">
        <v>59.6</v>
      </c>
      <c r="R215" s="29">
        <v>52844.88</v>
      </c>
      <c r="S215" s="28">
        <v>0.26590000000000003</v>
      </c>
      <c r="T215" s="28">
        <v>0.19289999999999999</v>
      </c>
      <c r="U215" s="28">
        <v>0.54120000000000001</v>
      </c>
      <c r="V215" s="28">
        <v>18.8</v>
      </c>
      <c r="W215" s="28">
        <v>8.51</v>
      </c>
      <c r="X215" s="29">
        <v>71939.399999999994</v>
      </c>
      <c r="Y215" s="28">
        <v>150.30000000000001</v>
      </c>
      <c r="Z215" s="29">
        <v>120544.65</v>
      </c>
      <c r="AA215" s="28">
        <v>0.88719999999999999</v>
      </c>
      <c r="AB215" s="28">
        <v>6.5799999999999997E-2</v>
      </c>
      <c r="AC215" s="28">
        <v>4.58E-2</v>
      </c>
      <c r="AD215" s="28">
        <v>1.1999999999999999E-3</v>
      </c>
      <c r="AE215" s="28">
        <v>0.1132</v>
      </c>
      <c r="AF215" s="28">
        <v>120.54</v>
      </c>
      <c r="AG215" s="29">
        <v>3172.78</v>
      </c>
      <c r="AH215" s="28">
        <v>439.77</v>
      </c>
      <c r="AI215" s="29">
        <v>120095.06</v>
      </c>
      <c r="AJ215" s="28" t="s">
        <v>16</v>
      </c>
      <c r="AK215" s="29">
        <v>32955</v>
      </c>
      <c r="AL215" s="29">
        <v>47821.32</v>
      </c>
      <c r="AM215" s="28">
        <v>42.61</v>
      </c>
      <c r="AN215" s="28">
        <v>25.43</v>
      </c>
      <c r="AO215" s="28">
        <v>27.84</v>
      </c>
      <c r="AP215" s="28">
        <v>4.71</v>
      </c>
      <c r="AQ215" s="29">
        <v>1229.96</v>
      </c>
      <c r="AR215" s="28">
        <v>1.0177</v>
      </c>
      <c r="AS215" s="29">
        <v>1137.1600000000001</v>
      </c>
      <c r="AT215" s="29">
        <v>1695.92</v>
      </c>
      <c r="AU215" s="29">
        <v>5030.71</v>
      </c>
      <c r="AV215" s="28">
        <v>877.98</v>
      </c>
      <c r="AW215" s="28">
        <v>184.8</v>
      </c>
      <c r="AX215" s="29">
        <v>8926.58</v>
      </c>
      <c r="AY215" s="29">
        <v>4458.08</v>
      </c>
      <c r="AZ215" s="28">
        <v>0.5111</v>
      </c>
      <c r="BA215" s="29">
        <v>3693.76</v>
      </c>
      <c r="BB215" s="28">
        <v>0.42349999999999999</v>
      </c>
      <c r="BC215" s="28">
        <v>570.79</v>
      </c>
      <c r="BD215" s="28">
        <v>6.54E-2</v>
      </c>
      <c r="BE215" s="29">
        <v>8722.6299999999992</v>
      </c>
      <c r="BF215" s="29">
        <v>3939.22</v>
      </c>
      <c r="BG215" s="28">
        <v>1.1396999999999999</v>
      </c>
      <c r="BH215" s="28">
        <v>0.57440000000000002</v>
      </c>
      <c r="BI215" s="28">
        <v>0.21779999999999999</v>
      </c>
      <c r="BJ215" s="28">
        <v>0.14369999999999999</v>
      </c>
      <c r="BK215" s="28">
        <v>3.5799999999999998E-2</v>
      </c>
      <c r="BL215" s="28">
        <v>2.8299999999999999E-2</v>
      </c>
    </row>
    <row r="216" spans="1:64" x14ac:dyDescent="0.25">
      <c r="A216" s="28" t="s">
        <v>480</v>
      </c>
      <c r="B216" s="28">
        <v>47266</v>
      </c>
      <c r="C216" s="28">
        <v>73.19</v>
      </c>
      <c r="D216" s="28">
        <v>19.82</v>
      </c>
      <c r="E216" s="29">
        <v>1450.91</v>
      </c>
      <c r="F216" s="29">
        <v>1426.05</v>
      </c>
      <c r="G216" s="28">
        <v>4.1000000000000003E-3</v>
      </c>
      <c r="H216" s="28">
        <v>2.0000000000000001E-4</v>
      </c>
      <c r="I216" s="28">
        <v>5.8999999999999999E-3</v>
      </c>
      <c r="J216" s="28">
        <v>1.1000000000000001E-3</v>
      </c>
      <c r="K216" s="28">
        <v>1.2200000000000001E-2</v>
      </c>
      <c r="L216" s="28">
        <v>0.95920000000000005</v>
      </c>
      <c r="M216" s="28">
        <v>1.7299999999999999E-2</v>
      </c>
      <c r="N216" s="28">
        <v>0.2571</v>
      </c>
      <c r="O216" s="28">
        <v>1.1000000000000001E-3</v>
      </c>
      <c r="P216" s="28">
        <v>0.11310000000000001</v>
      </c>
      <c r="Q216" s="28">
        <v>65.319999999999993</v>
      </c>
      <c r="R216" s="29">
        <v>53785.85</v>
      </c>
      <c r="S216" s="28">
        <v>0.26119999999999999</v>
      </c>
      <c r="T216" s="28">
        <v>0.18479999999999999</v>
      </c>
      <c r="U216" s="28">
        <v>0.55389999999999995</v>
      </c>
      <c r="V216" s="28">
        <v>18.850000000000001</v>
      </c>
      <c r="W216" s="28">
        <v>9.1999999999999993</v>
      </c>
      <c r="X216" s="29">
        <v>74030.740000000005</v>
      </c>
      <c r="Y216" s="28">
        <v>152.04</v>
      </c>
      <c r="Z216" s="29">
        <v>128158.63</v>
      </c>
      <c r="AA216" s="28">
        <v>0.88170000000000004</v>
      </c>
      <c r="AB216" s="28">
        <v>7.4999999999999997E-2</v>
      </c>
      <c r="AC216" s="28">
        <v>4.2099999999999999E-2</v>
      </c>
      <c r="AD216" s="28">
        <v>1.1000000000000001E-3</v>
      </c>
      <c r="AE216" s="28">
        <v>0.1186</v>
      </c>
      <c r="AF216" s="28">
        <v>128.16</v>
      </c>
      <c r="AG216" s="29">
        <v>3433.05</v>
      </c>
      <c r="AH216" s="28">
        <v>463.37</v>
      </c>
      <c r="AI216" s="29">
        <v>129823.67</v>
      </c>
      <c r="AJ216" s="28" t="s">
        <v>16</v>
      </c>
      <c r="AK216" s="29">
        <v>34837</v>
      </c>
      <c r="AL216" s="29">
        <v>48507.15</v>
      </c>
      <c r="AM216" s="28">
        <v>43.16</v>
      </c>
      <c r="AN216" s="28">
        <v>25.83</v>
      </c>
      <c r="AO216" s="28">
        <v>27.57</v>
      </c>
      <c r="AP216" s="28">
        <v>4.7</v>
      </c>
      <c r="AQ216" s="29">
        <v>1165.3800000000001</v>
      </c>
      <c r="AR216" s="28">
        <v>1.0073000000000001</v>
      </c>
      <c r="AS216" s="29">
        <v>1125.74</v>
      </c>
      <c r="AT216" s="29">
        <v>1724.07</v>
      </c>
      <c r="AU216" s="29">
        <v>5034.46</v>
      </c>
      <c r="AV216" s="28">
        <v>898.65</v>
      </c>
      <c r="AW216" s="28">
        <v>195.94</v>
      </c>
      <c r="AX216" s="29">
        <v>8978.85</v>
      </c>
      <c r="AY216" s="29">
        <v>4320.5</v>
      </c>
      <c r="AZ216" s="28">
        <v>0.49109999999999998</v>
      </c>
      <c r="BA216" s="29">
        <v>3910.34</v>
      </c>
      <c r="BB216" s="28">
        <v>0.44450000000000001</v>
      </c>
      <c r="BC216" s="28">
        <v>565.88</v>
      </c>
      <c r="BD216" s="28">
        <v>6.4299999999999996E-2</v>
      </c>
      <c r="BE216" s="29">
        <v>8796.7099999999991</v>
      </c>
      <c r="BF216" s="29">
        <v>3833.53</v>
      </c>
      <c r="BG216" s="28">
        <v>1.0569</v>
      </c>
      <c r="BH216" s="28">
        <v>0.57930000000000004</v>
      </c>
      <c r="BI216" s="28">
        <v>0.21440000000000001</v>
      </c>
      <c r="BJ216" s="28">
        <v>0.14510000000000001</v>
      </c>
      <c r="BK216" s="28">
        <v>3.5999999999999997E-2</v>
      </c>
      <c r="BL216" s="28">
        <v>2.52E-2</v>
      </c>
    </row>
    <row r="217" spans="1:64" x14ac:dyDescent="0.25">
      <c r="A217" s="28" t="s">
        <v>481</v>
      </c>
      <c r="B217" s="28">
        <v>45401</v>
      </c>
      <c r="C217" s="28">
        <v>101.81</v>
      </c>
      <c r="D217" s="28">
        <v>16.02</v>
      </c>
      <c r="E217" s="29">
        <v>1630.83</v>
      </c>
      <c r="F217" s="29">
        <v>1648.71</v>
      </c>
      <c r="G217" s="28">
        <v>1.8E-3</v>
      </c>
      <c r="H217" s="28">
        <v>2.0000000000000001E-4</v>
      </c>
      <c r="I217" s="28">
        <v>6.7999999999999996E-3</v>
      </c>
      <c r="J217" s="28">
        <v>1.1000000000000001E-3</v>
      </c>
      <c r="K217" s="28">
        <v>8.3000000000000001E-3</v>
      </c>
      <c r="L217" s="28">
        <v>0.96189999999999998</v>
      </c>
      <c r="M217" s="28">
        <v>1.9900000000000001E-2</v>
      </c>
      <c r="N217" s="28">
        <v>0.51449999999999996</v>
      </c>
      <c r="O217" s="28">
        <v>0</v>
      </c>
      <c r="P217" s="28">
        <v>0.15049999999999999</v>
      </c>
      <c r="Q217" s="28">
        <v>73.06</v>
      </c>
      <c r="R217" s="29">
        <v>48996.89</v>
      </c>
      <c r="S217" s="28">
        <v>0.2223</v>
      </c>
      <c r="T217" s="28">
        <v>0.17380000000000001</v>
      </c>
      <c r="U217" s="28">
        <v>0.60389999999999999</v>
      </c>
      <c r="V217" s="28">
        <v>18.440000000000001</v>
      </c>
      <c r="W217" s="28">
        <v>11.53</v>
      </c>
      <c r="X217" s="29">
        <v>67034.009999999995</v>
      </c>
      <c r="Y217" s="28">
        <v>136.25</v>
      </c>
      <c r="Z217" s="29">
        <v>88201.56</v>
      </c>
      <c r="AA217" s="28">
        <v>0.82720000000000005</v>
      </c>
      <c r="AB217" s="28">
        <v>0.108</v>
      </c>
      <c r="AC217" s="28">
        <v>6.3100000000000003E-2</v>
      </c>
      <c r="AD217" s="28">
        <v>1.6000000000000001E-3</v>
      </c>
      <c r="AE217" s="28">
        <v>0.17449999999999999</v>
      </c>
      <c r="AF217" s="28">
        <v>88.2</v>
      </c>
      <c r="AG217" s="29">
        <v>2106.11</v>
      </c>
      <c r="AH217" s="28">
        <v>300.47000000000003</v>
      </c>
      <c r="AI217" s="29">
        <v>83943.07</v>
      </c>
      <c r="AJ217" s="28" t="s">
        <v>16</v>
      </c>
      <c r="AK217" s="29">
        <v>28187</v>
      </c>
      <c r="AL217" s="29">
        <v>38231.99</v>
      </c>
      <c r="AM217" s="28">
        <v>32.24</v>
      </c>
      <c r="AN217" s="28">
        <v>23.18</v>
      </c>
      <c r="AO217" s="28">
        <v>24.28</v>
      </c>
      <c r="AP217" s="28">
        <v>4.0199999999999996</v>
      </c>
      <c r="AQ217" s="28">
        <v>824.88</v>
      </c>
      <c r="AR217" s="28">
        <v>0.91479999999999995</v>
      </c>
      <c r="AS217" s="29">
        <v>1031.81</v>
      </c>
      <c r="AT217" s="29">
        <v>2003.87</v>
      </c>
      <c r="AU217" s="29">
        <v>4996.07</v>
      </c>
      <c r="AV217" s="28">
        <v>852.16</v>
      </c>
      <c r="AW217" s="28">
        <v>286.77</v>
      </c>
      <c r="AX217" s="29">
        <v>9170.69</v>
      </c>
      <c r="AY217" s="29">
        <v>5519.61</v>
      </c>
      <c r="AZ217" s="28">
        <v>0.60740000000000005</v>
      </c>
      <c r="BA217" s="29">
        <v>2525.7399999999998</v>
      </c>
      <c r="BB217" s="28">
        <v>0.27789999999999998</v>
      </c>
      <c r="BC217" s="29">
        <v>1042.56</v>
      </c>
      <c r="BD217" s="28">
        <v>0.1147</v>
      </c>
      <c r="BE217" s="29">
        <v>9087.9</v>
      </c>
      <c r="BF217" s="29">
        <v>5661.68</v>
      </c>
      <c r="BG217" s="28">
        <v>2.5632000000000001</v>
      </c>
      <c r="BH217" s="28">
        <v>0.53800000000000003</v>
      </c>
      <c r="BI217" s="28">
        <v>0.23749999999999999</v>
      </c>
      <c r="BJ217" s="28">
        <v>0.16830000000000001</v>
      </c>
      <c r="BK217" s="28">
        <v>3.85E-2</v>
      </c>
      <c r="BL217" s="28">
        <v>1.77E-2</v>
      </c>
    </row>
    <row r="218" spans="1:64" x14ac:dyDescent="0.25">
      <c r="A218" s="28" t="s">
        <v>482</v>
      </c>
      <c r="B218" s="28">
        <v>46235</v>
      </c>
      <c r="C218" s="28">
        <v>53.81</v>
      </c>
      <c r="D218" s="28">
        <v>34.28</v>
      </c>
      <c r="E218" s="29">
        <v>1844.67</v>
      </c>
      <c r="F218" s="29">
        <v>1821.62</v>
      </c>
      <c r="G218" s="28">
        <v>8.0000000000000002E-3</v>
      </c>
      <c r="H218" s="28">
        <v>2.0000000000000001E-4</v>
      </c>
      <c r="I218" s="28">
        <v>1.1599999999999999E-2</v>
      </c>
      <c r="J218" s="28">
        <v>1.4E-3</v>
      </c>
      <c r="K218" s="28">
        <v>1.8599999999999998E-2</v>
      </c>
      <c r="L218" s="28">
        <v>0.93700000000000006</v>
      </c>
      <c r="M218" s="28">
        <v>2.3300000000000001E-2</v>
      </c>
      <c r="N218" s="28">
        <v>0.26469999999999999</v>
      </c>
      <c r="O218" s="28">
        <v>3.5999999999999999E-3</v>
      </c>
      <c r="P218" s="28">
        <v>0.1119</v>
      </c>
      <c r="Q218" s="28">
        <v>86.69</v>
      </c>
      <c r="R218" s="29">
        <v>54669.54</v>
      </c>
      <c r="S218" s="28">
        <v>0.2276</v>
      </c>
      <c r="T218" s="28">
        <v>0.19020000000000001</v>
      </c>
      <c r="U218" s="28">
        <v>0.58220000000000005</v>
      </c>
      <c r="V218" s="28">
        <v>19.079999999999998</v>
      </c>
      <c r="W218" s="28">
        <v>13.16</v>
      </c>
      <c r="X218" s="29">
        <v>68326.63</v>
      </c>
      <c r="Y218" s="28">
        <v>136.37</v>
      </c>
      <c r="Z218" s="29">
        <v>146635.85</v>
      </c>
      <c r="AA218" s="28">
        <v>0.83740000000000003</v>
      </c>
      <c r="AB218" s="28">
        <v>0.1321</v>
      </c>
      <c r="AC218" s="28">
        <v>2.9600000000000001E-2</v>
      </c>
      <c r="AD218" s="28">
        <v>1E-3</v>
      </c>
      <c r="AE218" s="28">
        <v>0.16300000000000001</v>
      </c>
      <c r="AF218" s="28">
        <v>146.63999999999999</v>
      </c>
      <c r="AG218" s="29">
        <v>4313.28</v>
      </c>
      <c r="AH218" s="28">
        <v>549.49</v>
      </c>
      <c r="AI218" s="29">
        <v>154160.75</v>
      </c>
      <c r="AJ218" s="28" t="s">
        <v>16</v>
      </c>
      <c r="AK218" s="29">
        <v>34925</v>
      </c>
      <c r="AL218" s="29">
        <v>51723.83</v>
      </c>
      <c r="AM218" s="28">
        <v>49.62</v>
      </c>
      <c r="AN218" s="28">
        <v>28.29</v>
      </c>
      <c r="AO218" s="28">
        <v>30.58</v>
      </c>
      <c r="AP218" s="28">
        <v>4.97</v>
      </c>
      <c r="AQ218" s="28">
        <v>852.87</v>
      </c>
      <c r="AR218" s="28">
        <v>0.89700000000000002</v>
      </c>
      <c r="AS218" s="29">
        <v>1071.03</v>
      </c>
      <c r="AT218" s="29">
        <v>1652.81</v>
      </c>
      <c r="AU218" s="29">
        <v>5040.66</v>
      </c>
      <c r="AV218" s="28">
        <v>834.83</v>
      </c>
      <c r="AW218" s="28">
        <v>154.91999999999999</v>
      </c>
      <c r="AX218" s="29">
        <v>8754.25</v>
      </c>
      <c r="AY218" s="29">
        <v>3870.8</v>
      </c>
      <c r="AZ218" s="28">
        <v>0.44269999999999998</v>
      </c>
      <c r="BA218" s="29">
        <v>4325.1899999999996</v>
      </c>
      <c r="BB218" s="28">
        <v>0.49459999999999998</v>
      </c>
      <c r="BC218" s="28">
        <v>548.39</v>
      </c>
      <c r="BD218" s="28">
        <v>6.2700000000000006E-2</v>
      </c>
      <c r="BE218" s="29">
        <v>8744.3799999999992</v>
      </c>
      <c r="BF218" s="29">
        <v>3026.49</v>
      </c>
      <c r="BG218" s="28">
        <v>0.69310000000000005</v>
      </c>
      <c r="BH218" s="28">
        <v>0.5847</v>
      </c>
      <c r="BI218" s="28">
        <v>0.21870000000000001</v>
      </c>
      <c r="BJ218" s="28">
        <v>0.13869999999999999</v>
      </c>
      <c r="BK218" s="28">
        <v>3.3399999999999999E-2</v>
      </c>
      <c r="BL218" s="28">
        <v>2.46E-2</v>
      </c>
    </row>
    <row r="219" spans="1:64" x14ac:dyDescent="0.25">
      <c r="A219" s="28" t="s">
        <v>483</v>
      </c>
      <c r="B219" s="28">
        <v>44099</v>
      </c>
      <c r="C219" s="28">
        <v>74.760000000000005</v>
      </c>
      <c r="D219" s="28">
        <v>35.99</v>
      </c>
      <c r="E219" s="29">
        <v>2690.39</v>
      </c>
      <c r="F219" s="29">
        <v>2625</v>
      </c>
      <c r="G219" s="28">
        <v>5.4999999999999997E-3</v>
      </c>
      <c r="H219" s="28">
        <v>4.0000000000000002E-4</v>
      </c>
      <c r="I219" s="28">
        <v>1.06E-2</v>
      </c>
      <c r="J219" s="28">
        <v>1E-3</v>
      </c>
      <c r="K219" s="28">
        <v>1.9800000000000002E-2</v>
      </c>
      <c r="L219" s="28">
        <v>0.9355</v>
      </c>
      <c r="M219" s="28">
        <v>2.7199999999999998E-2</v>
      </c>
      <c r="N219" s="28">
        <v>0.42820000000000003</v>
      </c>
      <c r="O219" s="28">
        <v>6.1999999999999998E-3</v>
      </c>
      <c r="P219" s="28">
        <v>0.14599999999999999</v>
      </c>
      <c r="Q219" s="28">
        <v>117.3</v>
      </c>
      <c r="R219" s="29">
        <v>53564.08</v>
      </c>
      <c r="S219" s="28">
        <v>0.20019999999999999</v>
      </c>
      <c r="T219" s="28">
        <v>0.18179999999999999</v>
      </c>
      <c r="U219" s="28">
        <v>0.61799999999999999</v>
      </c>
      <c r="V219" s="28">
        <v>18.36</v>
      </c>
      <c r="W219" s="28">
        <v>16.510000000000002</v>
      </c>
      <c r="X219" s="29">
        <v>72116.95</v>
      </c>
      <c r="Y219" s="28">
        <v>158.72999999999999</v>
      </c>
      <c r="Z219" s="29">
        <v>132937.09</v>
      </c>
      <c r="AA219" s="28">
        <v>0.74609999999999999</v>
      </c>
      <c r="AB219" s="28">
        <v>0.20599999999999999</v>
      </c>
      <c r="AC219" s="28">
        <v>4.6800000000000001E-2</v>
      </c>
      <c r="AD219" s="28">
        <v>1.1000000000000001E-3</v>
      </c>
      <c r="AE219" s="28">
        <v>0.25480000000000003</v>
      </c>
      <c r="AF219" s="28">
        <v>132.94</v>
      </c>
      <c r="AG219" s="29">
        <v>4070.2</v>
      </c>
      <c r="AH219" s="28">
        <v>479.62</v>
      </c>
      <c r="AI219" s="29">
        <v>139223.41</v>
      </c>
      <c r="AJ219" s="28" t="s">
        <v>16</v>
      </c>
      <c r="AK219" s="29">
        <v>28491</v>
      </c>
      <c r="AL219" s="29">
        <v>42512.81</v>
      </c>
      <c r="AM219" s="28">
        <v>48.85</v>
      </c>
      <c r="AN219" s="28">
        <v>28.5</v>
      </c>
      <c r="AO219" s="28">
        <v>33.57</v>
      </c>
      <c r="AP219" s="28">
        <v>4.07</v>
      </c>
      <c r="AQ219" s="28">
        <v>444.87</v>
      </c>
      <c r="AR219" s="28">
        <v>1.0021</v>
      </c>
      <c r="AS219" s="29">
        <v>1082.82</v>
      </c>
      <c r="AT219" s="29">
        <v>1661.62</v>
      </c>
      <c r="AU219" s="29">
        <v>5173.04</v>
      </c>
      <c r="AV219" s="28">
        <v>970.86</v>
      </c>
      <c r="AW219" s="28">
        <v>218.45</v>
      </c>
      <c r="AX219" s="29">
        <v>9106.7900000000009</v>
      </c>
      <c r="AY219" s="29">
        <v>4239.59</v>
      </c>
      <c r="AZ219" s="28">
        <v>0.4662</v>
      </c>
      <c r="BA219" s="29">
        <v>4046.45</v>
      </c>
      <c r="BB219" s="28">
        <v>0.44500000000000001</v>
      </c>
      <c r="BC219" s="28">
        <v>808.11</v>
      </c>
      <c r="BD219" s="28">
        <v>8.8900000000000007E-2</v>
      </c>
      <c r="BE219" s="29">
        <v>9094.15</v>
      </c>
      <c r="BF219" s="29">
        <v>3236.45</v>
      </c>
      <c r="BG219" s="28">
        <v>0.97170000000000001</v>
      </c>
      <c r="BH219" s="28">
        <v>0.57609999999999995</v>
      </c>
      <c r="BI219" s="28">
        <v>0.2218</v>
      </c>
      <c r="BJ219" s="28">
        <v>0.14929999999999999</v>
      </c>
      <c r="BK219" s="28">
        <v>3.1399999999999997E-2</v>
      </c>
      <c r="BL219" s="28">
        <v>2.1399999999999999E-2</v>
      </c>
    </row>
    <row r="220" spans="1:64" x14ac:dyDescent="0.25">
      <c r="A220" s="28" t="s">
        <v>484</v>
      </c>
      <c r="B220" s="28">
        <v>46979</v>
      </c>
      <c r="C220" s="28">
        <v>40.049999999999997</v>
      </c>
      <c r="D220" s="28">
        <v>115.58</v>
      </c>
      <c r="E220" s="29">
        <v>4628.75</v>
      </c>
      <c r="F220" s="29">
        <v>4262.24</v>
      </c>
      <c r="G220" s="28">
        <v>1.1900000000000001E-2</v>
      </c>
      <c r="H220" s="28">
        <v>4.0000000000000002E-4</v>
      </c>
      <c r="I220" s="28">
        <v>0.2087</v>
      </c>
      <c r="J220" s="28">
        <v>1.6999999999999999E-3</v>
      </c>
      <c r="K220" s="28">
        <v>3.9600000000000003E-2</v>
      </c>
      <c r="L220" s="28">
        <v>0.65590000000000004</v>
      </c>
      <c r="M220" s="28">
        <v>8.1799999999999998E-2</v>
      </c>
      <c r="N220" s="28">
        <v>0.54569999999999996</v>
      </c>
      <c r="O220" s="28">
        <v>1.7999999999999999E-2</v>
      </c>
      <c r="P220" s="28">
        <v>0.14430000000000001</v>
      </c>
      <c r="Q220" s="28">
        <v>189.73</v>
      </c>
      <c r="R220" s="29">
        <v>56622.8</v>
      </c>
      <c r="S220" s="28">
        <v>0.21690000000000001</v>
      </c>
      <c r="T220" s="28">
        <v>0.1993</v>
      </c>
      <c r="U220" s="28">
        <v>0.58389999999999997</v>
      </c>
      <c r="V220" s="28">
        <v>18.39</v>
      </c>
      <c r="W220" s="28">
        <v>26.87</v>
      </c>
      <c r="X220" s="29">
        <v>81231.94</v>
      </c>
      <c r="Y220" s="28">
        <v>167.92</v>
      </c>
      <c r="Z220" s="29">
        <v>132726.82999999999</v>
      </c>
      <c r="AA220" s="28">
        <v>0.70699999999999996</v>
      </c>
      <c r="AB220" s="28">
        <v>0.26269999999999999</v>
      </c>
      <c r="AC220" s="28">
        <v>2.8799999999999999E-2</v>
      </c>
      <c r="AD220" s="28">
        <v>1.5E-3</v>
      </c>
      <c r="AE220" s="28">
        <v>0.29389999999999999</v>
      </c>
      <c r="AF220" s="28">
        <v>132.72999999999999</v>
      </c>
      <c r="AG220" s="29">
        <v>4657.63</v>
      </c>
      <c r="AH220" s="28">
        <v>532.12</v>
      </c>
      <c r="AI220" s="29">
        <v>141600.98000000001</v>
      </c>
      <c r="AJ220" s="28" t="s">
        <v>16</v>
      </c>
      <c r="AK220" s="29">
        <v>28150</v>
      </c>
      <c r="AL220" s="29">
        <v>41981.21</v>
      </c>
      <c r="AM220" s="28">
        <v>58.61</v>
      </c>
      <c r="AN220" s="28">
        <v>33.21</v>
      </c>
      <c r="AO220" s="28">
        <v>37.770000000000003</v>
      </c>
      <c r="AP220" s="28">
        <v>4.5599999999999996</v>
      </c>
      <c r="AQ220" s="28">
        <v>675.96</v>
      </c>
      <c r="AR220" s="28">
        <v>1.1002000000000001</v>
      </c>
      <c r="AS220" s="29">
        <v>1217.5</v>
      </c>
      <c r="AT220" s="29">
        <v>1953.32</v>
      </c>
      <c r="AU220" s="29">
        <v>5845.64</v>
      </c>
      <c r="AV220" s="29">
        <v>1024.22</v>
      </c>
      <c r="AW220" s="28">
        <v>447.96</v>
      </c>
      <c r="AX220" s="29">
        <v>10488.64</v>
      </c>
      <c r="AY220" s="29">
        <v>4490.42</v>
      </c>
      <c r="AZ220" s="28">
        <v>0.42809999999999998</v>
      </c>
      <c r="BA220" s="29">
        <v>4924.6499999999996</v>
      </c>
      <c r="BB220" s="28">
        <v>0.46949999999999997</v>
      </c>
      <c r="BC220" s="29">
        <v>1073.1300000000001</v>
      </c>
      <c r="BD220" s="28">
        <v>0.1023</v>
      </c>
      <c r="BE220" s="29">
        <v>10488.2</v>
      </c>
      <c r="BF220" s="29">
        <v>2951.28</v>
      </c>
      <c r="BG220" s="28">
        <v>0.84709999999999996</v>
      </c>
      <c r="BH220" s="28">
        <v>0.56950000000000001</v>
      </c>
      <c r="BI220" s="28">
        <v>0.21190000000000001</v>
      </c>
      <c r="BJ220" s="28">
        <v>0.16520000000000001</v>
      </c>
      <c r="BK220" s="28">
        <v>2.8799999999999999E-2</v>
      </c>
      <c r="BL220" s="28">
        <v>2.46E-2</v>
      </c>
    </row>
    <row r="221" spans="1:64" x14ac:dyDescent="0.25">
      <c r="A221" s="28" t="s">
        <v>485</v>
      </c>
      <c r="B221" s="28">
        <v>44107</v>
      </c>
      <c r="C221" s="28">
        <v>22.05</v>
      </c>
      <c r="D221" s="28">
        <v>351.45</v>
      </c>
      <c r="E221" s="29">
        <v>7748.59</v>
      </c>
      <c r="F221" s="29">
        <v>6621.14</v>
      </c>
      <c r="G221" s="28">
        <v>7.7000000000000002E-3</v>
      </c>
      <c r="H221" s="28">
        <v>4.0000000000000002E-4</v>
      </c>
      <c r="I221" s="28">
        <v>0.2848</v>
      </c>
      <c r="J221" s="28">
        <v>1.6000000000000001E-3</v>
      </c>
      <c r="K221" s="28">
        <v>6.4500000000000002E-2</v>
      </c>
      <c r="L221" s="28">
        <v>0.56830000000000003</v>
      </c>
      <c r="M221" s="28">
        <v>7.2700000000000001E-2</v>
      </c>
      <c r="N221" s="28">
        <v>0.67679999999999996</v>
      </c>
      <c r="O221" s="28">
        <v>2.8500000000000001E-2</v>
      </c>
      <c r="P221" s="28">
        <v>0.15310000000000001</v>
      </c>
      <c r="Q221" s="28">
        <v>297.08999999999997</v>
      </c>
      <c r="R221" s="29">
        <v>57022.06</v>
      </c>
      <c r="S221" s="28">
        <v>0.20449999999999999</v>
      </c>
      <c r="T221" s="28">
        <v>0.19539999999999999</v>
      </c>
      <c r="U221" s="28">
        <v>0.60009999999999997</v>
      </c>
      <c r="V221" s="28">
        <v>18.47</v>
      </c>
      <c r="W221" s="28">
        <v>44.22</v>
      </c>
      <c r="X221" s="29">
        <v>79386.539999999994</v>
      </c>
      <c r="Y221" s="28">
        <v>174.02</v>
      </c>
      <c r="Z221" s="29">
        <v>97543.88</v>
      </c>
      <c r="AA221" s="28">
        <v>0.71179999999999999</v>
      </c>
      <c r="AB221" s="28">
        <v>0.2555</v>
      </c>
      <c r="AC221" s="28">
        <v>3.1E-2</v>
      </c>
      <c r="AD221" s="28">
        <v>1.6999999999999999E-3</v>
      </c>
      <c r="AE221" s="28">
        <v>0.28970000000000001</v>
      </c>
      <c r="AF221" s="28">
        <v>97.54</v>
      </c>
      <c r="AG221" s="29">
        <v>3682.27</v>
      </c>
      <c r="AH221" s="28">
        <v>487.6</v>
      </c>
      <c r="AI221" s="29">
        <v>99138.39</v>
      </c>
      <c r="AJ221" s="28" t="s">
        <v>16</v>
      </c>
      <c r="AK221" s="29">
        <v>24583</v>
      </c>
      <c r="AL221" s="29">
        <v>36218.06</v>
      </c>
      <c r="AM221" s="28">
        <v>56.94</v>
      </c>
      <c r="AN221" s="28">
        <v>34.520000000000003</v>
      </c>
      <c r="AO221" s="28">
        <v>41.71</v>
      </c>
      <c r="AP221" s="28">
        <v>4.3499999999999996</v>
      </c>
      <c r="AQ221" s="28">
        <v>659.12</v>
      </c>
      <c r="AR221" s="28">
        <v>1.1846000000000001</v>
      </c>
      <c r="AS221" s="29">
        <v>1357.6</v>
      </c>
      <c r="AT221" s="29">
        <v>2051.36</v>
      </c>
      <c r="AU221" s="29">
        <v>6288.83</v>
      </c>
      <c r="AV221" s="29">
        <v>1118.5899999999999</v>
      </c>
      <c r="AW221" s="28">
        <v>598.58000000000004</v>
      </c>
      <c r="AX221" s="29">
        <v>11414.95</v>
      </c>
      <c r="AY221" s="29">
        <v>5889.92</v>
      </c>
      <c r="AZ221" s="28">
        <v>0.50770000000000004</v>
      </c>
      <c r="BA221" s="29">
        <v>4102.12</v>
      </c>
      <c r="BB221" s="28">
        <v>0.35360000000000003</v>
      </c>
      <c r="BC221" s="29">
        <v>1608.26</v>
      </c>
      <c r="BD221" s="28">
        <v>0.1386</v>
      </c>
      <c r="BE221" s="29">
        <v>11600.3</v>
      </c>
      <c r="BF221" s="29">
        <v>4167.17</v>
      </c>
      <c r="BG221" s="28">
        <v>1.7788999999999999</v>
      </c>
      <c r="BH221" s="28">
        <v>0.55520000000000003</v>
      </c>
      <c r="BI221" s="28">
        <v>0.20230000000000001</v>
      </c>
      <c r="BJ221" s="28">
        <v>0.20069999999999999</v>
      </c>
      <c r="BK221" s="28">
        <v>2.5999999999999999E-2</v>
      </c>
      <c r="BL221" s="28">
        <v>1.5699999999999999E-2</v>
      </c>
    </row>
    <row r="222" spans="1:64" x14ac:dyDescent="0.25">
      <c r="A222" s="28" t="s">
        <v>486</v>
      </c>
      <c r="B222" s="28">
        <v>46953</v>
      </c>
      <c r="C222" s="28">
        <v>45.81</v>
      </c>
      <c r="D222" s="28">
        <v>69.650000000000006</v>
      </c>
      <c r="E222" s="29">
        <v>3190.56</v>
      </c>
      <c r="F222" s="29">
        <v>2978.67</v>
      </c>
      <c r="G222" s="28">
        <v>7.7000000000000002E-3</v>
      </c>
      <c r="H222" s="28">
        <v>4.0000000000000002E-4</v>
      </c>
      <c r="I222" s="28">
        <v>6.4799999999999996E-2</v>
      </c>
      <c r="J222" s="28">
        <v>1.6999999999999999E-3</v>
      </c>
      <c r="K222" s="28">
        <v>5.0599999999999999E-2</v>
      </c>
      <c r="L222" s="28">
        <v>0.79949999999999999</v>
      </c>
      <c r="M222" s="28">
        <v>7.5300000000000006E-2</v>
      </c>
      <c r="N222" s="28">
        <v>0.57720000000000005</v>
      </c>
      <c r="O222" s="28">
        <v>1.32E-2</v>
      </c>
      <c r="P222" s="28">
        <v>0.14949999999999999</v>
      </c>
      <c r="Q222" s="28">
        <v>130.76</v>
      </c>
      <c r="R222" s="29">
        <v>53159.61</v>
      </c>
      <c r="S222" s="28">
        <v>0.19900000000000001</v>
      </c>
      <c r="T222" s="28">
        <v>0.1865</v>
      </c>
      <c r="U222" s="28">
        <v>0.61450000000000005</v>
      </c>
      <c r="V222" s="28">
        <v>18.18</v>
      </c>
      <c r="W222" s="28">
        <v>19.32</v>
      </c>
      <c r="X222" s="29">
        <v>72612.850000000006</v>
      </c>
      <c r="Y222" s="28">
        <v>161.02000000000001</v>
      </c>
      <c r="Z222" s="29">
        <v>103445.7</v>
      </c>
      <c r="AA222" s="28">
        <v>0.71589999999999998</v>
      </c>
      <c r="AB222" s="28">
        <v>0.2387</v>
      </c>
      <c r="AC222" s="28">
        <v>4.3999999999999997E-2</v>
      </c>
      <c r="AD222" s="28">
        <v>1.5E-3</v>
      </c>
      <c r="AE222" s="28">
        <v>0.2858</v>
      </c>
      <c r="AF222" s="28">
        <v>103.45</v>
      </c>
      <c r="AG222" s="29">
        <v>2982.81</v>
      </c>
      <c r="AH222" s="28">
        <v>386.62</v>
      </c>
      <c r="AI222" s="29">
        <v>107799.96</v>
      </c>
      <c r="AJ222" s="28" t="s">
        <v>16</v>
      </c>
      <c r="AK222" s="29">
        <v>26352</v>
      </c>
      <c r="AL222" s="29">
        <v>38345.94</v>
      </c>
      <c r="AM222" s="28">
        <v>47.73</v>
      </c>
      <c r="AN222" s="28">
        <v>27.3</v>
      </c>
      <c r="AO222" s="28">
        <v>31.29</v>
      </c>
      <c r="AP222" s="28">
        <v>4.3899999999999997</v>
      </c>
      <c r="AQ222" s="28">
        <v>788.37</v>
      </c>
      <c r="AR222" s="28">
        <v>0.97509999999999997</v>
      </c>
      <c r="AS222" s="29">
        <v>1113.9000000000001</v>
      </c>
      <c r="AT222" s="29">
        <v>1794.69</v>
      </c>
      <c r="AU222" s="29">
        <v>5536.38</v>
      </c>
      <c r="AV222" s="28">
        <v>946.31</v>
      </c>
      <c r="AW222" s="28">
        <v>349.45</v>
      </c>
      <c r="AX222" s="29">
        <v>9740.73</v>
      </c>
      <c r="AY222" s="29">
        <v>5179.0200000000004</v>
      </c>
      <c r="AZ222" s="28">
        <v>0.53680000000000005</v>
      </c>
      <c r="BA222" s="29">
        <v>3283.66</v>
      </c>
      <c r="BB222" s="28">
        <v>0.34029999999999999</v>
      </c>
      <c r="BC222" s="29">
        <v>1185.42</v>
      </c>
      <c r="BD222" s="28">
        <v>0.1229</v>
      </c>
      <c r="BE222" s="29">
        <v>9648.1</v>
      </c>
      <c r="BF222" s="29">
        <v>3937.64</v>
      </c>
      <c r="BG222" s="28">
        <v>1.4894000000000001</v>
      </c>
      <c r="BH222" s="28">
        <v>0.55740000000000001</v>
      </c>
      <c r="BI222" s="28">
        <v>0.22420000000000001</v>
      </c>
      <c r="BJ222" s="28">
        <v>0.1704</v>
      </c>
      <c r="BK222" s="28">
        <v>2.93E-2</v>
      </c>
      <c r="BL222" s="28">
        <v>1.8599999999999998E-2</v>
      </c>
    </row>
    <row r="223" spans="1:64" x14ac:dyDescent="0.25">
      <c r="A223" s="28" t="s">
        <v>487</v>
      </c>
      <c r="B223" s="28">
        <v>47498</v>
      </c>
      <c r="C223" s="28">
        <v>74</v>
      </c>
      <c r="D223" s="28">
        <v>9.56</v>
      </c>
      <c r="E223" s="28">
        <v>707.1</v>
      </c>
      <c r="F223" s="28">
        <v>701.33</v>
      </c>
      <c r="G223" s="28">
        <v>2.8E-3</v>
      </c>
      <c r="H223" s="28">
        <v>2.9999999999999997E-4</v>
      </c>
      <c r="I223" s="28">
        <v>5.5999999999999999E-3</v>
      </c>
      <c r="J223" s="28">
        <v>1.1999999999999999E-3</v>
      </c>
      <c r="K223" s="28">
        <v>9.4999999999999998E-3</v>
      </c>
      <c r="L223" s="28">
        <v>0.96279999999999999</v>
      </c>
      <c r="M223" s="28">
        <v>1.77E-2</v>
      </c>
      <c r="N223" s="28">
        <v>0.34710000000000002</v>
      </c>
      <c r="O223" s="28">
        <v>0</v>
      </c>
      <c r="P223" s="28">
        <v>0.12790000000000001</v>
      </c>
      <c r="Q223" s="28">
        <v>35.46</v>
      </c>
      <c r="R223" s="29">
        <v>46950.74</v>
      </c>
      <c r="S223" s="28">
        <v>0.26350000000000001</v>
      </c>
      <c r="T223" s="28">
        <v>0.18820000000000001</v>
      </c>
      <c r="U223" s="28">
        <v>0.54830000000000001</v>
      </c>
      <c r="V223" s="28">
        <v>16.64</v>
      </c>
      <c r="W223" s="28">
        <v>7.03</v>
      </c>
      <c r="X223" s="29">
        <v>54342.98</v>
      </c>
      <c r="Y223" s="28">
        <v>97.34</v>
      </c>
      <c r="Z223" s="29">
        <v>100873.4</v>
      </c>
      <c r="AA223" s="28">
        <v>0.90869999999999995</v>
      </c>
      <c r="AB223" s="28">
        <v>5.0200000000000002E-2</v>
      </c>
      <c r="AC223" s="28">
        <v>3.9699999999999999E-2</v>
      </c>
      <c r="AD223" s="28">
        <v>1.4E-3</v>
      </c>
      <c r="AE223" s="28">
        <v>9.2399999999999996E-2</v>
      </c>
      <c r="AF223" s="28">
        <v>100.87</v>
      </c>
      <c r="AG223" s="29">
        <v>2460.59</v>
      </c>
      <c r="AH223" s="28">
        <v>388.22</v>
      </c>
      <c r="AI223" s="29">
        <v>95694.89</v>
      </c>
      <c r="AJ223" s="28" t="s">
        <v>16</v>
      </c>
      <c r="AK223" s="29">
        <v>31405</v>
      </c>
      <c r="AL223" s="29">
        <v>41964.55</v>
      </c>
      <c r="AM223" s="28">
        <v>37.06</v>
      </c>
      <c r="AN223" s="28">
        <v>23.54</v>
      </c>
      <c r="AO223" s="28">
        <v>24.79</v>
      </c>
      <c r="AP223" s="28">
        <v>4.8499999999999996</v>
      </c>
      <c r="AQ223" s="29">
        <v>1023.51</v>
      </c>
      <c r="AR223" s="28">
        <v>1.1545000000000001</v>
      </c>
      <c r="AS223" s="29">
        <v>1319.99</v>
      </c>
      <c r="AT223" s="29">
        <v>1950.22</v>
      </c>
      <c r="AU223" s="29">
        <v>5117.3999999999996</v>
      </c>
      <c r="AV223" s="28">
        <v>826.47</v>
      </c>
      <c r="AW223" s="28">
        <v>174.67</v>
      </c>
      <c r="AX223" s="29">
        <v>9388.75</v>
      </c>
      <c r="AY223" s="29">
        <v>5143.3999999999996</v>
      </c>
      <c r="AZ223" s="28">
        <v>0.55179999999999996</v>
      </c>
      <c r="BA223" s="29">
        <v>3491.36</v>
      </c>
      <c r="BB223" s="28">
        <v>0.37459999999999999</v>
      </c>
      <c r="BC223" s="28">
        <v>686.24</v>
      </c>
      <c r="BD223" s="28">
        <v>7.3599999999999999E-2</v>
      </c>
      <c r="BE223" s="29">
        <v>9321</v>
      </c>
      <c r="BF223" s="29">
        <v>4770.1899999999996</v>
      </c>
      <c r="BG223" s="28">
        <v>1.8188</v>
      </c>
      <c r="BH223" s="28">
        <v>0.53669999999999995</v>
      </c>
      <c r="BI223" s="28">
        <v>0.20669999999999999</v>
      </c>
      <c r="BJ223" s="28">
        <v>0.20100000000000001</v>
      </c>
      <c r="BK223" s="28">
        <v>3.3500000000000002E-2</v>
      </c>
      <c r="BL223" s="28">
        <v>2.2100000000000002E-2</v>
      </c>
    </row>
    <row r="224" spans="1:64" x14ac:dyDescent="0.25">
      <c r="A224" s="28" t="s">
        <v>488</v>
      </c>
      <c r="B224" s="28">
        <v>49791</v>
      </c>
      <c r="C224" s="28">
        <v>92.62</v>
      </c>
      <c r="D224" s="28">
        <v>10.87</v>
      </c>
      <c r="E224" s="29">
        <v>1006.65</v>
      </c>
      <c r="F224" s="29">
        <v>1017.62</v>
      </c>
      <c r="G224" s="28">
        <v>3.3E-3</v>
      </c>
      <c r="H224" s="28">
        <v>2.0000000000000001E-4</v>
      </c>
      <c r="I224" s="28">
        <v>5.1000000000000004E-3</v>
      </c>
      <c r="J224" s="28">
        <v>1.8E-3</v>
      </c>
      <c r="K224" s="28">
        <v>1.3899999999999999E-2</v>
      </c>
      <c r="L224" s="28">
        <v>0.9577</v>
      </c>
      <c r="M224" s="28">
        <v>1.8100000000000002E-2</v>
      </c>
      <c r="N224" s="28">
        <v>0.37130000000000002</v>
      </c>
      <c r="O224" s="28">
        <v>0</v>
      </c>
      <c r="P224" s="28">
        <v>0.1343</v>
      </c>
      <c r="Q224" s="28">
        <v>47.53</v>
      </c>
      <c r="R224" s="29">
        <v>48858.21</v>
      </c>
      <c r="S224" s="28">
        <v>0.24560000000000001</v>
      </c>
      <c r="T224" s="28">
        <v>0.17280000000000001</v>
      </c>
      <c r="U224" s="28">
        <v>0.58160000000000001</v>
      </c>
      <c r="V224" s="28">
        <v>17.489999999999998</v>
      </c>
      <c r="W224" s="28">
        <v>8.3000000000000007</v>
      </c>
      <c r="X224" s="29">
        <v>59000.68</v>
      </c>
      <c r="Y224" s="28">
        <v>117.44</v>
      </c>
      <c r="Z224" s="29">
        <v>102927.8</v>
      </c>
      <c r="AA224" s="28">
        <v>0.87980000000000003</v>
      </c>
      <c r="AB224" s="28">
        <v>6.9199999999999998E-2</v>
      </c>
      <c r="AC224" s="28">
        <v>4.9500000000000002E-2</v>
      </c>
      <c r="AD224" s="28">
        <v>1.5E-3</v>
      </c>
      <c r="AE224" s="28">
        <v>0.1211</v>
      </c>
      <c r="AF224" s="28">
        <v>102.93</v>
      </c>
      <c r="AG224" s="29">
        <v>2518.65</v>
      </c>
      <c r="AH224" s="28">
        <v>374.13</v>
      </c>
      <c r="AI224" s="29">
        <v>101038.1</v>
      </c>
      <c r="AJ224" s="28" t="s">
        <v>16</v>
      </c>
      <c r="AK224" s="29">
        <v>30683</v>
      </c>
      <c r="AL224" s="29">
        <v>41351.440000000002</v>
      </c>
      <c r="AM224" s="28">
        <v>37.28</v>
      </c>
      <c r="AN224" s="28">
        <v>23.51</v>
      </c>
      <c r="AO224" s="28">
        <v>26.44</v>
      </c>
      <c r="AP224" s="28">
        <v>4.4800000000000004</v>
      </c>
      <c r="AQ224" s="29">
        <v>1007.94</v>
      </c>
      <c r="AR224" s="28">
        <v>1.1759999999999999</v>
      </c>
      <c r="AS224" s="29">
        <v>1104.75</v>
      </c>
      <c r="AT224" s="29">
        <v>1831.87</v>
      </c>
      <c r="AU224" s="29">
        <v>5045.25</v>
      </c>
      <c r="AV224" s="28">
        <v>880.51</v>
      </c>
      <c r="AW224" s="28">
        <v>207.41</v>
      </c>
      <c r="AX224" s="29">
        <v>9069.7800000000007</v>
      </c>
      <c r="AY224" s="29">
        <v>4934.08</v>
      </c>
      <c r="AZ224" s="28">
        <v>0.54320000000000002</v>
      </c>
      <c r="BA224" s="29">
        <v>3443.45</v>
      </c>
      <c r="BB224" s="28">
        <v>0.37909999999999999</v>
      </c>
      <c r="BC224" s="28">
        <v>706.08</v>
      </c>
      <c r="BD224" s="28">
        <v>7.7700000000000005E-2</v>
      </c>
      <c r="BE224" s="29">
        <v>9083.61</v>
      </c>
      <c r="BF224" s="29">
        <v>4512.8500000000004</v>
      </c>
      <c r="BG224" s="28">
        <v>1.712</v>
      </c>
      <c r="BH224" s="28">
        <v>0.54600000000000004</v>
      </c>
      <c r="BI224" s="28">
        <v>0.21260000000000001</v>
      </c>
      <c r="BJ224" s="28">
        <v>0.18029999999999999</v>
      </c>
      <c r="BK224" s="28">
        <v>3.73E-2</v>
      </c>
      <c r="BL224" s="28">
        <v>2.3699999999999999E-2</v>
      </c>
    </row>
    <row r="225" spans="1:64" x14ac:dyDescent="0.25">
      <c r="A225" s="28" t="s">
        <v>489</v>
      </c>
      <c r="B225" s="28">
        <v>45245</v>
      </c>
      <c r="C225" s="28">
        <v>122.95</v>
      </c>
      <c r="D225" s="28">
        <v>14.36</v>
      </c>
      <c r="E225" s="29">
        <v>1765.81</v>
      </c>
      <c r="F225" s="29">
        <v>1693.52</v>
      </c>
      <c r="G225" s="28">
        <v>3.0000000000000001E-3</v>
      </c>
      <c r="H225" s="28">
        <v>2.9999999999999997E-4</v>
      </c>
      <c r="I225" s="28">
        <v>2.2599999999999999E-2</v>
      </c>
      <c r="J225" s="28">
        <v>1.1000000000000001E-3</v>
      </c>
      <c r="K225" s="28">
        <v>1.5900000000000001E-2</v>
      </c>
      <c r="L225" s="28">
        <v>0.91979999999999995</v>
      </c>
      <c r="M225" s="28">
        <v>3.7199999999999997E-2</v>
      </c>
      <c r="N225" s="28">
        <v>0.56999999999999995</v>
      </c>
      <c r="O225" s="28">
        <v>2.8E-3</v>
      </c>
      <c r="P225" s="28">
        <v>0.16270000000000001</v>
      </c>
      <c r="Q225" s="28">
        <v>78.81</v>
      </c>
      <c r="R225" s="29">
        <v>49090.720000000001</v>
      </c>
      <c r="S225" s="28">
        <v>0.19550000000000001</v>
      </c>
      <c r="T225" s="28">
        <v>0.15670000000000001</v>
      </c>
      <c r="U225" s="28">
        <v>0.64780000000000004</v>
      </c>
      <c r="V225" s="28">
        <v>17.329999999999998</v>
      </c>
      <c r="W225" s="28">
        <v>11.72</v>
      </c>
      <c r="X225" s="29">
        <v>64168.83</v>
      </c>
      <c r="Y225" s="28">
        <v>145.99</v>
      </c>
      <c r="Z225" s="29">
        <v>97016.15</v>
      </c>
      <c r="AA225" s="28">
        <v>0.76590000000000003</v>
      </c>
      <c r="AB225" s="28">
        <v>0.16669999999999999</v>
      </c>
      <c r="AC225" s="28">
        <v>6.5500000000000003E-2</v>
      </c>
      <c r="AD225" s="28">
        <v>1.9E-3</v>
      </c>
      <c r="AE225" s="28">
        <v>0.2349</v>
      </c>
      <c r="AF225" s="28">
        <v>97.02</v>
      </c>
      <c r="AG225" s="29">
        <v>2406.3000000000002</v>
      </c>
      <c r="AH225" s="28">
        <v>328.89</v>
      </c>
      <c r="AI225" s="29">
        <v>91949.19</v>
      </c>
      <c r="AJ225" s="28" t="s">
        <v>16</v>
      </c>
      <c r="AK225" s="29">
        <v>25808</v>
      </c>
      <c r="AL225" s="29">
        <v>37286.03</v>
      </c>
      <c r="AM225" s="28">
        <v>36.479999999999997</v>
      </c>
      <c r="AN225" s="28">
        <v>23.93</v>
      </c>
      <c r="AO225" s="28">
        <v>26.38</v>
      </c>
      <c r="AP225" s="28">
        <v>4</v>
      </c>
      <c r="AQ225" s="28">
        <v>787.1</v>
      </c>
      <c r="AR225" s="28">
        <v>0.93920000000000003</v>
      </c>
      <c r="AS225" s="29">
        <v>1113.79</v>
      </c>
      <c r="AT225" s="29">
        <v>1930.68</v>
      </c>
      <c r="AU225" s="29">
        <v>5290.8</v>
      </c>
      <c r="AV225" s="28">
        <v>861.16</v>
      </c>
      <c r="AW225" s="28">
        <v>228.43</v>
      </c>
      <c r="AX225" s="29">
        <v>9424.86</v>
      </c>
      <c r="AY225" s="29">
        <v>5765.94</v>
      </c>
      <c r="AZ225" s="28">
        <v>0.59279999999999999</v>
      </c>
      <c r="BA225" s="29">
        <v>2693.23</v>
      </c>
      <c r="BB225" s="28">
        <v>0.27689999999999998</v>
      </c>
      <c r="BC225" s="29">
        <v>1266.6500000000001</v>
      </c>
      <c r="BD225" s="28">
        <v>0.13020000000000001</v>
      </c>
      <c r="BE225" s="29">
        <v>9725.82</v>
      </c>
      <c r="BF225" s="29">
        <v>5104.68</v>
      </c>
      <c r="BG225" s="28">
        <v>2.2164000000000001</v>
      </c>
      <c r="BH225" s="28">
        <v>0.52080000000000004</v>
      </c>
      <c r="BI225" s="28">
        <v>0.24249999999999999</v>
      </c>
      <c r="BJ225" s="28">
        <v>0.1711</v>
      </c>
      <c r="BK225" s="28">
        <v>4.1799999999999997E-2</v>
      </c>
      <c r="BL225" s="28">
        <v>2.3800000000000002E-2</v>
      </c>
    </row>
    <row r="226" spans="1:64" x14ac:dyDescent="0.25">
      <c r="A226" s="28" t="s">
        <v>490</v>
      </c>
      <c r="B226" s="28">
        <v>44115</v>
      </c>
      <c r="C226" s="28">
        <v>47.48</v>
      </c>
      <c r="D226" s="28">
        <v>41.94</v>
      </c>
      <c r="E226" s="29">
        <v>1990.98</v>
      </c>
      <c r="F226" s="29">
        <v>1967.19</v>
      </c>
      <c r="G226" s="28">
        <v>1.3899999999999999E-2</v>
      </c>
      <c r="H226" s="28">
        <v>4.0000000000000002E-4</v>
      </c>
      <c r="I226" s="28">
        <v>0.04</v>
      </c>
      <c r="J226" s="28">
        <v>1.9E-3</v>
      </c>
      <c r="K226" s="28">
        <v>3.3000000000000002E-2</v>
      </c>
      <c r="L226" s="28">
        <v>0.86639999999999995</v>
      </c>
      <c r="M226" s="28">
        <v>4.4400000000000002E-2</v>
      </c>
      <c r="N226" s="28">
        <v>0.37309999999999999</v>
      </c>
      <c r="O226" s="28">
        <v>4.1999999999999997E-3</v>
      </c>
      <c r="P226" s="28">
        <v>0.1222</v>
      </c>
      <c r="Q226" s="28">
        <v>96.34</v>
      </c>
      <c r="R226" s="29">
        <v>56824.95</v>
      </c>
      <c r="S226" s="28">
        <v>0.24349999999999999</v>
      </c>
      <c r="T226" s="28">
        <v>0.1971</v>
      </c>
      <c r="U226" s="28">
        <v>0.55940000000000001</v>
      </c>
      <c r="V226" s="28">
        <v>17.75</v>
      </c>
      <c r="W226" s="28">
        <v>13.21</v>
      </c>
      <c r="X226" s="29">
        <v>76076.149999999994</v>
      </c>
      <c r="Y226" s="28">
        <v>145.69999999999999</v>
      </c>
      <c r="Z226" s="29">
        <v>180549.73</v>
      </c>
      <c r="AA226" s="28">
        <v>0.66039999999999999</v>
      </c>
      <c r="AB226" s="28">
        <v>0.30380000000000001</v>
      </c>
      <c r="AC226" s="28">
        <v>3.4700000000000002E-2</v>
      </c>
      <c r="AD226" s="28">
        <v>1E-3</v>
      </c>
      <c r="AE226" s="28">
        <v>0.34060000000000001</v>
      </c>
      <c r="AF226" s="28">
        <v>180.55</v>
      </c>
      <c r="AG226" s="29">
        <v>5651.75</v>
      </c>
      <c r="AH226" s="28">
        <v>572.29</v>
      </c>
      <c r="AI226" s="29">
        <v>191748.93</v>
      </c>
      <c r="AJ226" s="28" t="s">
        <v>16</v>
      </c>
      <c r="AK226" s="29">
        <v>31524</v>
      </c>
      <c r="AL226" s="29">
        <v>46685.279999999999</v>
      </c>
      <c r="AM226" s="28">
        <v>51.53</v>
      </c>
      <c r="AN226" s="28">
        <v>30.4</v>
      </c>
      <c r="AO226" s="28">
        <v>33.82</v>
      </c>
      <c r="AP226" s="28">
        <v>4.6399999999999997</v>
      </c>
      <c r="AQ226" s="29">
        <v>1086.8900000000001</v>
      </c>
      <c r="AR226" s="28">
        <v>0.99009999999999998</v>
      </c>
      <c r="AS226" s="29">
        <v>1157.08</v>
      </c>
      <c r="AT226" s="29">
        <v>1902.33</v>
      </c>
      <c r="AU226" s="29">
        <v>5696.94</v>
      </c>
      <c r="AV226" s="29">
        <v>1025.9100000000001</v>
      </c>
      <c r="AW226" s="28">
        <v>284.22000000000003</v>
      </c>
      <c r="AX226" s="29">
        <v>10066.48</v>
      </c>
      <c r="AY226" s="29">
        <v>3702.61</v>
      </c>
      <c r="AZ226" s="28">
        <v>0.36849999999999999</v>
      </c>
      <c r="BA226" s="29">
        <v>5623.39</v>
      </c>
      <c r="BB226" s="28">
        <v>0.55969999999999998</v>
      </c>
      <c r="BC226" s="28">
        <v>720.55</v>
      </c>
      <c r="BD226" s="28">
        <v>7.17E-2</v>
      </c>
      <c r="BE226" s="29">
        <v>10046.56</v>
      </c>
      <c r="BF226" s="29">
        <v>2024.6</v>
      </c>
      <c r="BG226" s="28">
        <v>0.4637</v>
      </c>
      <c r="BH226" s="28">
        <v>0.58120000000000005</v>
      </c>
      <c r="BI226" s="28">
        <v>0.2155</v>
      </c>
      <c r="BJ226" s="28">
        <v>0.1477</v>
      </c>
      <c r="BK226" s="28">
        <v>3.4599999999999999E-2</v>
      </c>
      <c r="BL226" s="28">
        <v>2.1000000000000001E-2</v>
      </c>
    </row>
    <row r="227" spans="1:64" x14ac:dyDescent="0.25">
      <c r="A227" s="28" t="s">
        <v>491</v>
      </c>
      <c r="B227" s="28">
        <v>45419</v>
      </c>
      <c r="C227" s="28">
        <v>86.48</v>
      </c>
      <c r="D227" s="28">
        <v>13.5</v>
      </c>
      <c r="E227" s="29">
        <v>1167.53</v>
      </c>
      <c r="F227" s="29">
        <v>1177.8599999999999</v>
      </c>
      <c r="G227" s="28">
        <v>3.0000000000000001E-3</v>
      </c>
      <c r="H227" s="28">
        <v>4.0000000000000002E-4</v>
      </c>
      <c r="I227" s="28">
        <v>1.2500000000000001E-2</v>
      </c>
      <c r="J227" s="28">
        <v>1.1999999999999999E-3</v>
      </c>
      <c r="K227" s="28">
        <v>2.8000000000000001E-2</v>
      </c>
      <c r="L227" s="28">
        <v>0.92600000000000005</v>
      </c>
      <c r="M227" s="28">
        <v>2.9000000000000001E-2</v>
      </c>
      <c r="N227" s="28">
        <v>0.45019999999999999</v>
      </c>
      <c r="O227" s="28">
        <v>5.0000000000000001E-4</v>
      </c>
      <c r="P227" s="28">
        <v>0.151</v>
      </c>
      <c r="Q227" s="28">
        <v>56.23</v>
      </c>
      <c r="R227" s="29">
        <v>50257.120000000003</v>
      </c>
      <c r="S227" s="28">
        <v>0.2094</v>
      </c>
      <c r="T227" s="28">
        <v>0.17460000000000001</v>
      </c>
      <c r="U227" s="28">
        <v>0.61599999999999999</v>
      </c>
      <c r="V227" s="28">
        <v>17.36</v>
      </c>
      <c r="W227" s="28">
        <v>9.3699999999999992</v>
      </c>
      <c r="X227" s="29">
        <v>61054.76</v>
      </c>
      <c r="Y227" s="28">
        <v>120.32</v>
      </c>
      <c r="Z227" s="29">
        <v>99044.65</v>
      </c>
      <c r="AA227" s="28">
        <v>0.84199999999999997</v>
      </c>
      <c r="AB227" s="28">
        <v>0.10539999999999999</v>
      </c>
      <c r="AC227" s="28">
        <v>5.0500000000000003E-2</v>
      </c>
      <c r="AD227" s="28">
        <v>2.0999999999999999E-3</v>
      </c>
      <c r="AE227" s="28">
        <v>0.16020000000000001</v>
      </c>
      <c r="AF227" s="28">
        <v>99.04</v>
      </c>
      <c r="AG227" s="29">
        <v>2427.2800000000002</v>
      </c>
      <c r="AH227" s="28">
        <v>354.27</v>
      </c>
      <c r="AI227" s="29">
        <v>96739.37</v>
      </c>
      <c r="AJ227" s="28" t="s">
        <v>16</v>
      </c>
      <c r="AK227" s="29">
        <v>29149</v>
      </c>
      <c r="AL227" s="29">
        <v>39553.32</v>
      </c>
      <c r="AM227" s="28">
        <v>40.17</v>
      </c>
      <c r="AN227" s="28">
        <v>23.19</v>
      </c>
      <c r="AO227" s="28">
        <v>27.25</v>
      </c>
      <c r="AP227" s="28">
        <v>4.21</v>
      </c>
      <c r="AQ227" s="29">
        <v>1001.48</v>
      </c>
      <c r="AR227" s="28">
        <v>1.0659000000000001</v>
      </c>
      <c r="AS227" s="29">
        <v>1043.9100000000001</v>
      </c>
      <c r="AT227" s="29">
        <v>1885.16</v>
      </c>
      <c r="AU227" s="29">
        <v>5076.1499999999996</v>
      </c>
      <c r="AV227" s="28">
        <v>862.46</v>
      </c>
      <c r="AW227" s="28">
        <v>223.59</v>
      </c>
      <c r="AX227" s="29">
        <v>9091.2800000000007</v>
      </c>
      <c r="AY227" s="29">
        <v>5219.21</v>
      </c>
      <c r="AZ227" s="28">
        <v>0.56420000000000003</v>
      </c>
      <c r="BA227" s="29">
        <v>3180.37</v>
      </c>
      <c r="BB227" s="28">
        <v>0.34379999999999999</v>
      </c>
      <c r="BC227" s="28">
        <v>851.38</v>
      </c>
      <c r="BD227" s="28">
        <v>9.1999999999999998E-2</v>
      </c>
      <c r="BE227" s="29">
        <v>9250.9599999999991</v>
      </c>
      <c r="BF227" s="29">
        <v>4798.88</v>
      </c>
      <c r="BG227" s="28">
        <v>1.9456</v>
      </c>
      <c r="BH227" s="28">
        <v>0.54910000000000003</v>
      </c>
      <c r="BI227" s="28">
        <v>0.20799999999999999</v>
      </c>
      <c r="BJ227" s="28">
        <v>0.18240000000000001</v>
      </c>
      <c r="BK227" s="28">
        <v>3.73E-2</v>
      </c>
      <c r="BL227" s="28">
        <v>2.3300000000000001E-2</v>
      </c>
    </row>
    <row r="228" spans="1:64" x14ac:dyDescent="0.25">
      <c r="A228" s="28" t="s">
        <v>492</v>
      </c>
      <c r="B228" s="28">
        <v>48496</v>
      </c>
      <c r="C228" s="28">
        <v>42.86</v>
      </c>
      <c r="D228" s="28">
        <v>73.5</v>
      </c>
      <c r="E228" s="29">
        <v>3149.92</v>
      </c>
      <c r="F228" s="29">
        <v>3022.76</v>
      </c>
      <c r="G228" s="28">
        <v>1.3100000000000001E-2</v>
      </c>
      <c r="H228" s="28">
        <v>4.0000000000000002E-4</v>
      </c>
      <c r="I228" s="28">
        <v>1.23E-2</v>
      </c>
      <c r="J228" s="28">
        <v>1.1999999999999999E-3</v>
      </c>
      <c r="K228" s="28">
        <v>1.6400000000000001E-2</v>
      </c>
      <c r="L228" s="28">
        <v>0.93689999999999996</v>
      </c>
      <c r="M228" s="28">
        <v>1.9699999999999999E-2</v>
      </c>
      <c r="N228" s="28">
        <v>0.15160000000000001</v>
      </c>
      <c r="O228" s="28">
        <v>6.6E-3</v>
      </c>
      <c r="P228" s="28">
        <v>0.1046</v>
      </c>
      <c r="Q228" s="28">
        <v>136.13999999999999</v>
      </c>
      <c r="R228" s="29">
        <v>59639.45</v>
      </c>
      <c r="S228" s="28">
        <v>0.21560000000000001</v>
      </c>
      <c r="T228" s="28">
        <v>0.21560000000000001</v>
      </c>
      <c r="U228" s="28">
        <v>0.56869999999999998</v>
      </c>
      <c r="V228" s="28">
        <v>19.87</v>
      </c>
      <c r="W228" s="28">
        <v>15.47</v>
      </c>
      <c r="X228" s="29">
        <v>79974.36</v>
      </c>
      <c r="Y228" s="28">
        <v>201.07</v>
      </c>
      <c r="Z228" s="29">
        <v>176037.55</v>
      </c>
      <c r="AA228" s="28">
        <v>0.86550000000000005</v>
      </c>
      <c r="AB228" s="28">
        <v>0.1137</v>
      </c>
      <c r="AC228" s="28">
        <v>1.9900000000000001E-2</v>
      </c>
      <c r="AD228" s="28">
        <v>8.9999999999999998E-4</v>
      </c>
      <c r="AE228" s="28">
        <v>0.13450000000000001</v>
      </c>
      <c r="AF228" s="28">
        <v>176.04</v>
      </c>
      <c r="AG228" s="29">
        <v>5902.73</v>
      </c>
      <c r="AH228" s="28">
        <v>771.76</v>
      </c>
      <c r="AI228" s="29">
        <v>198860.03</v>
      </c>
      <c r="AJ228" s="28" t="s">
        <v>16</v>
      </c>
      <c r="AK228" s="29">
        <v>41436</v>
      </c>
      <c r="AL228" s="29">
        <v>70931.02</v>
      </c>
      <c r="AM228" s="28">
        <v>62.67</v>
      </c>
      <c r="AN228" s="28">
        <v>33.229999999999997</v>
      </c>
      <c r="AO228" s="28">
        <v>35.049999999999997</v>
      </c>
      <c r="AP228" s="28">
        <v>4.53</v>
      </c>
      <c r="AQ228" s="29">
        <v>1637.63</v>
      </c>
      <c r="AR228" s="28">
        <v>0.74960000000000004</v>
      </c>
      <c r="AS228" s="29">
        <v>1071.3399999999999</v>
      </c>
      <c r="AT228" s="29">
        <v>1786.66</v>
      </c>
      <c r="AU228" s="29">
        <v>5391.94</v>
      </c>
      <c r="AV228" s="28">
        <v>970.15</v>
      </c>
      <c r="AW228" s="28">
        <v>213.08</v>
      </c>
      <c r="AX228" s="29">
        <v>9433.16</v>
      </c>
      <c r="AY228" s="29">
        <v>3207.93</v>
      </c>
      <c r="AZ228" s="28">
        <v>0.35489999999999999</v>
      </c>
      <c r="BA228" s="29">
        <v>5374.93</v>
      </c>
      <c r="BB228" s="28">
        <v>0.59460000000000002</v>
      </c>
      <c r="BC228" s="28">
        <v>456.99</v>
      </c>
      <c r="BD228" s="28">
        <v>5.0599999999999999E-2</v>
      </c>
      <c r="BE228" s="29">
        <v>9039.85</v>
      </c>
      <c r="BF228" s="29">
        <v>2064.14</v>
      </c>
      <c r="BG228" s="28">
        <v>0.30170000000000002</v>
      </c>
      <c r="BH228" s="28">
        <v>0.60780000000000001</v>
      </c>
      <c r="BI228" s="28">
        <v>0.22550000000000001</v>
      </c>
      <c r="BJ228" s="28">
        <v>0.11609999999999999</v>
      </c>
      <c r="BK228" s="28">
        <v>3.1399999999999997E-2</v>
      </c>
      <c r="BL228" s="28">
        <v>1.9199999999999998E-2</v>
      </c>
    </row>
    <row r="229" spans="1:64" x14ac:dyDescent="0.25">
      <c r="A229" s="28" t="s">
        <v>493</v>
      </c>
      <c r="B229" s="28">
        <v>48801</v>
      </c>
      <c r="C229" s="28">
        <v>91.57</v>
      </c>
      <c r="D229" s="28">
        <v>18.05</v>
      </c>
      <c r="E229" s="29">
        <v>1653.17</v>
      </c>
      <c r="F229" s="29">
        <v>1667.24</v>
      </c>
      <c r="G229" s="28">
        <v>2.3999999999999998E-3</v>
      </c>
      <c r="H229" s="28">
        <v>2.9999999999999997E-4</v>
      </c>
      <c r="I229" s="28">
        <v>6.1999999999999998E-3</v>
      </c>
      <c r="J229" s="28">
        <v>1.6000000000000001E-3</v>
      </c>
      <c r="K229" s="28">
        <v>7.0000000000000001E-3</v>
      </c>
      <c r="L229" s="28">
        <v>0.96650000000000003</v>
      </c>
      <c r="M229" s="28">
        <v>1.6E-2</v>
      </c>
      <c r="N229" s="28">
        <v>0.38229999999999997</v>
      </c>
      <c r="O229" s="28">
        <v>0</v>
      </c>
      <c r="P229" s="28">
        <v>0.1313</v>
      </c>
      <c r="Q229" s="28">
        <v>73.5</v>
      </c>
      <c r="R229" s="29">
        <v>51191.23</v>
      </c>
      <c r="S229" s="28">
        <v>0.24160000000000001</v>
      </c>
      <c r="T229" s="28">
        <v>0.1893</v>
      </c>
      <c r="U229" s="28">
        <v>0.56910000000000005</v>
      </c>
      <c r="V229" s="28">
        <v>18.64</v>
      </c>
      <c r="W229" s="28">
        <v>11.65</v>
      </c>
      <c r="X229" s="29">
        <v>66255.570000000007</v>
      </c>
      <c r="Y229" s="28">
        <v>136.61000000000001</v>
      </c>
      <c r="Z229" s="29">
        <v>107571.93</v>
      </c>
      <c r="AA229" s="28">
        <v>0.89029999999999998</v>
      </c>
      <c r="AB229" s="28">
        <v>6.4600000000000005E-2</v>
      </c>
      <c r="AC229" s="28">
        <v>4.41E-2</v>
      </c>
      <c r="AD229" s="28">
        <v>1.1000000000000001E-3</v>
      </c>
      <c r="AE229" s="28">
        <v>0.1103</v>
      </c>
      <c r="AF229" s="28">
        <v>107.57</v>
      </c>
      <c r="AG229" s="29">
        <v>2680.31</v>
      </c>
      <c r="AH229" s="28">
        <v>386.11</v>
      </c>
      <c r="AI229" s="29">
        <v>105141.67</v>
      </c>
      <c r="AJ229" s="28" t="s">
        <v>16</v>
      </c>
      <c r="AK229" s="29">
        <v>31251</v>
      </c>
      <c r="AL229" s="29">
        <v>43273.22</v>
      </c>
      <c r="AM229" s="28">
        <v>35.74</v>
      </c>
      <c r="AN229" s="28">
        <v>24.2</v>
      </c>
      <c r="AO229" s="28">
        <v>25.42</v>
      </c>
      <c r="AP229" s="28">
        <v>4.2699999999999996</v>
      </c>
      <c r="AQ229" s="28">
        <v>638</v>
      </c>
      <c r="AR229" s="28">
        <v>0.97940000000000005</v>
      </c>
      <c r="AS229" s="29">
        <v>1041.3800000000001</v>
      </c>
      <c r="AT229" s="29">
        <v>1856.38</v>
      </c>
      <c r="AU229" s="29">
        <v>4778.4399999999996</v>
      </c>
      <c r="AV229" s="28">
        <v>762.96</v>
      </c>
      <c r="AW229" s="28">
        <v>239.01</v>
      </c>
      <c r="AX229" s="29">
        <v>8678.17</v>
      </c>
      <c r="AY229" s="29">
        <v>4833.05</v>
      </c>
      <c r="AZ229" s="28">
        <v>0.56499999999999995</v>
      </c>
      <c r="BA229" s="29">
        <v>2941.57</v>
      </c>
      <c r="BB229" s="28">
        <v>0.34389999999999998</v>
      </c>
      <c r="BC229" s="28">
        <v>778.84</v>
      </c>
      <c r="BD229" s="28">
        <v>9.11E-2</v>
      </c>
      <c r="BE229" s="29">
        <v>8553.4500000000007</v>
      </c>
      <c r="BF229" s="29">
        <v>4714.82</v>
      </c>
      <c r="BG229" s="28">
        <v>1.7075</v>
      </c>
      <c r="BH229" s="28">
        <v>0.56420000000000003</v>
      </c>
      <c r="BI229" s="28">
        <v>0.21679999999999999</v>
      </c>
      <c r="BJ229" s="28">
        <v>0.1598</v>
      </c>
      <c r="BK229" s="28">
        <v>3.95E-2</v>
      </c>
      <c r="BL229" s="28">
        <v>1.9699999999999999E-2</v>
      </c>
    </row>
    <row r="230" spans="1:64" x14ac:dyDescent="0.25">
      <c r="A230" s="28" t="s">
        <v>494</v>
      </c>
      <c r="B230" s="28">
        <v>47019</v>
      </c>
      <c r="C230" s="28">
        <v>36.86</v>
      </c>
      <c r="D230" s="28">
        <v>250.46</v>
      </c>
      <c r="E230" s="29">
        <v>9231.1200000000008</v>
      </c>
      <c r="F230" s="29">
        <v>8893.48</v>
      </c>
      <c r="G230" s="28">
        <v>6.1699999999999998E-2</v>
      </c>
      <c r="H230" s="28">
        <v>2.9999999999999997E-4</v>
      </c>
      <c r="I230" s="28">
        <v>8.0699999999999994E-2</v>
      </c>
      <c r="J230" s="28">
        <v>1.2999999999999999E-3</v>
      </c>
      <c r="K230" s="28">
        <v>3.09E-2</v>
      </c>
      <c r="L230" s="28">
        <v>0.7802</v>
      </c>
      <c r="M230" s="28">
        <v>4.48E-2</v>
      </c>
      <c r="N230" s="28">
        <v>0.1643</v>
      </c>
      <c r="O230" s="28">
        <v>3.49E-2</v>
      </c>
      <c r="P230" s="28">
        <v>0.10299999999999999</v>
      </c>
      <c r="Q230" s="28">
        <v>396.76</v>
      </c>
      <c r="R230" s="29">
        <v>65777.87</v>
      </c>
      <c r="S230" s="28">
        <v>0.25580000000000003</v>
      </c>
      <c r="T230" s="28">
        <v>0.20530000000000001</v>
      </c>
      <c r="U230" s="28">
        <v>0.53879999999999995</v>
      </c>
      <c r="V230" s="28">
        <v>19.100000000000001</v>
      </c>
      <c r="W230" s="28">
        <v>44.55</v>
      </c>
      <c r="X230" s="29">
        <v>86329.88</v>
      </c>
      <c r="Y230" s="28">
        <v>205.24</v>
      </c>
      <c r="Z230" s="29">
        <v>177515.44</v>
      </c>
      <c r="AA230" s="28">
        <v>0.77500000000000002</v>
      </c>
      <c r="AB230" s="28">
        <v>0.2059</v>
      </c>
      <c r="AC230" s="28">
        <v>1.7999999999999999E-2</v>
      </c>
      <c r="AD230" s="28">
        <v>1.1999999999999999E-3</v>
      </c>
      <c r="AE230" s="28">
        <v>0.22520000000000001</v>
      </c>
      <c r="AF230" s="28">
        <v>177.52</v>
      </c>
      <c r="AG230" s="29">
        <v>6922.02</v>
      </c>
      <c r="AH230" s="28">
        <v>797.63</v>
      </c>
      <c r="AI230" s="29">
        <v>206113.33</v>
      </c>
      <c r="AJ230" s="28" t="s">
        <v>16</v>
      </c>
      <c r="AK230" s="29">
        <v>44966</v>
      </c>
      <c r="AL230" s="29">
        <v>73459.42</v>
      </c>
      <c r="AM230" s="28">
        <v>67.95</v>
      </c>
      <c r="AN230" s="28">
        <v>36.57</v>
      </c>
      <c r="AO230" s="28">
        <v>40.229999999999997</v>
      </c>
      <c r="AP230" s="28">
        <v>4.78</v>
      </c>
      <c r="AQ230" s="29">
        <v>1120.48</v>
      </c>
      <c r="AR230" s="28">
        <v>0.72109999999999996</v>
      </c>
      <c r="AS230" s="29">
        <v>1085.23</v>
      </c>
      <c r="AT230" s="29">
        <v>1919.6</v>
      </c>
      <c r="AU230" s="29">
        <v>6261.77</v>
      </c>
      <c r="AV230" s="29">
        <v>1143.55</v>
      </c>
      <c r="AW230" s="28">
        <v>379.12</v>
      </c>
      <c r="AX230" s="29">
        <v>10789.27</v>
      </c>
      <c r="AY230" s="29">
        <v>3131.75</v>
      </c>
      <c r="AZ230" s="28">
        <v>0.30620000000000003</v>
      </c>
      <c r="BA230" s="29">
        <v>6630.48</v>
      </c>
      <c r="BB230" s="28">
        <v>0.64829999999999999</v>
      </c>
      <c r="BC230" s="28">
        <v>465.87</v>
      </c>
      <c r="BD230" s="28">
        <v>4.5499999999999999E-2</v>
      </c>
      <c r="BE230" s="29">
        <v>10228.1</v>
      </c>
      <c r="BF230" s="29">
        <v>1702.99</v>
      </c>
      <c r="BG230" s="28">
        <v>0.24990000000000001</v>
      </c>
      <c r="BH230" s="28">
        <v>0.62790000000000001</v>
      </c>
      <c r="BI230" s="28">
        <v>0.22700000000000001</v>
      </c>
      <c r="BJ230" s="28">
        <v>9.8799999999999999E-2</v>
      </c>
      <c r="BK230" s="28">
        <v>2.52E-2</v>
      </c>
      <c r="BL230" s="28">
        <v>2.1100000000000001E-2</v>
      </c>
    </row>
    <row r="231" spans="1:64" x14ac:dyDescent="0.25">
      <c r="A231" s="28" t="s">
        <v>495</v>
      </c>
      <c r="B231" s="28">
        <v>44123</v>
      </c>
      <c r="C231" s="28">
        <v>94</v>
      </c>
      <c r="D231" s="28">
        <v>25.4</v>
      </c>
      <c r="E231" s="29">
        <v>2387.31</v>
      </c>
      <c r="F231" s="29">
        <v>2304.48</v>
      </c>
      <c r="G231" s="28">
        <v>4.5999999999999999E-3</v>
      </c>
      <c r="H231" s="28">
        <v>2.0000000000000001E-4</v>
      </c>
      <c r="I231" s="28">
        <v>2.3900000000000001E-2</v>
      </c>
      <c r="J231" s="28">
        <v>1.2999999999999999E-3</v>
      </c>
      <c r="K231" s="28">
        <v>2.2200000000000001E-2</v>
      </c>
      <c r="L231" s="28">
        <v>0.90239999999999998</v>
      </c>
      <c r="M231" s="28">
        <v>4.5400000000000003E-2</v>
      </c>
      <c r="N231" s="28">
        <v>0.53380000000000005</v>
      </c>
      <c r="O231" s="28">
        <v>3.8E-3</v>
      </c>
      <c r="P231" s="28">
        <v>0.15690000000000001</v>
      </c>
      <c r="Q231" s="28">
        <v>103.39</v>
      </c>
      <c r="R231" s="29">
        <v>51163.86</v>
      </c>
      <c r="S231" s="28">
        <v>0.21640000000000001</v>
      </c>
      <c r="T231" s="28">
        <v>0.1807</v>
      </c>
      <c r="U231" s="28">
        <v>0.60289999999999999</v>
      </c>
      <c r="V231" s="28">
        <v>17.7</v>
      </c>
      <c r="W231" s="28">
        <v>14.64</v>
      </c>
      <c r="X231" s="29">
        <v>72275</v>
      </c>
      <c r="Y231" s="28">
        <v>158.07</v>
      </c>
      <c r="Z231" s="29">
        <v>101482.83</v>
      </c>
      <c r="AA231" s="28">
        <v>0.75429999999999997</v>
      </c>
      <c r="AB231" s="28">
        <v>0.20269999999999999</v>
      </c>
      <c r="AC231" s="28">
        <v>4.1599999999999998E-2</v>
      </c>
      <c r="AD231" s="28">
        <v>1.4E-3</v>
      </c>
      <c r="AE231" s="28">
        <v>0.24759999999999999</v>
      </c>
      <c r="AF231" s="28">
        <v>101.48</v>
      </c>
      <c r="AG231" s="29">
        <v>2818.68</v>
      </c>
      <c r="AH231" s="28">
        <v>366.2</v>
      </c>
      <c r="AI231" s="29">
        <v>101141.9</v>
      </c>
      <c r="AJ231" s="28" t="s">
        <v>16</v>
      </c>
      <c r="AK231" s="29">
        <v>25840</v>
      </c>
      <c r="AL231" s="29">
        <v>38255.699999999997</v>
      </c>
      <c r="AM231" s="28">
        <v>43.78</v>
      </c>
      <c r="AN231" s="28">
        <v>25.99</v>
      </c>
      <c r="AO231" s="28">
        <v>30.77</v>
      </c>
      <c r="AP231" s="28">
        <v>3.97</v>
      </c>
      <c r="AQ231" s="28">
        <v>744.4</v>
      </c>
      <c r="AR231" s="28">
        <v>1.0445</v>
      </c>
      <c r="AS231" s="29">
        <v>1069.21</v>
      </c>
      <c r="AT231" s="29">
        <v>1702.26</v>
      </c>
      <c r="AU231" s="29">
        <v>5448.9</v>
      </c>
      <c r="AV231" s="28">
        <v>930.66</v>
      </c>
      <c r="AW231" s="28">
        <v>304.95999999999998</v>
      </c>
      <c r="AX231" s="29">
        <v>9455.98</v>
      </c>
      <c r="AY231" s="29">
        <v>5142.74</v>
      </c>
      <c r="AZ231" s="28">
        <v>0.54400000000000004</v>
      </c>
      <c r="BA231" s="29">
        <v>3211.17</v>
      </c>
      <c r="BB231" s="28">
        <v>0.3397</v>
      </c>
      <c r="BC231" s="29">
        <v>1100.0899999999999</v>
      </c>
      <c r="BD231" s="28">
        <v>0.1164</v>
      </c>
      <c r="BE231" s="29">
        <v>9453.99</v>
      </c>
      <c r="BF231" s="29">
        <v>4380.72</v>
      </c>
      <c r="BG231" s="28">
        <v>1.7042999999999999</v>
      </c>
      <c r="BH231" s="28">
        <v>0.56130000000000002</v>
      </c>
      <c r="BI231" s="28">
        <v>0.22509999999999999</v>
      </c>
      <c r="BJ231" s="28">
        <v>0.15609999999999999</v>
      </c>
      <c r="BK231" s="28">
        <v>3.5299999999999998E-2</v>
      </c>
      <c r="BL231" s="28">
        <v>2.2200000000000001E-2</v>
      </c>
    </row>
    <row r="232" spans="1:64" x14ac:dyDescent="0.25">
      <c r="A232" s="28" t="s">
        <v>496</v>
      </c>
      <c r="B232" s="28">
        <v>45823</v>
      </c>
      <c r="C232" s="28">
        <v>87.81</v>
      </c>
      <c r="D232" s="28">
        <v>13.41</v>
      </c>
      <c r="E232" s="29">
        <v>1177.1099999999999</v>
      </c>
      <c r="F232" s="29">
        <v>1164.0999999999999</v>
      </c>
      <c r="G232" s="28">
        <v>3.2000000000000002E-3</v>
      </c>
      <c r="H232" s="28">
        <v>2.0000000000000001E-4</v>
      </c>
      <c r="I232" s="28">
        <v>4.4000000000000003E-3</v>
      </c>
      <c r="J232" s="28">
        <v>1.2999999999999999E-3</v>
      </c>
      <c r="K232" s="28">
        <v>7.9000000000000008E-3</v>
      </c>
      <c r="L232" s="28">
        <v>0.96970000000000001</v>
      </c>
      <c r="M232" s="28">
        <v>1.34E-2</v>
      </c>
      <c r="N232" s="28">
        <v>0.36259999999999998</v>
      </c>
      <c r="O232" s="28">
        <v>5.0000000000000001E-4</v>
      </c>
      <c r="P232" s="28">
        <v>0.1216</v>
      </c>
      <c r="Q232" s="28">
        <v>55.91</v>
      </c>
      <c r="R232" s="29">
        <v>51111.360000000001</v>
      </c>
      <c r="S232" s="28">
        <v>0.19339999999999999</v>
      </c>
      <c r="T232" s="28">
        <v>0.19889999999999999</v>
      </c>
      <c r="U232" s="28">
        <v>0.60770000000000002</v>
      </c>
      <c r="V232" s="28">
        <v>17.29</v>
      </c>
      <c r="W232" s="28">
        <v>7.7</v>
      </c>
      <c r="X232" s="29">
        <v>69599.520000000004</v>
      </c>
      <c r="Y232" s="28">
        <v>146.57</v>
      </c>
      <c r="Z232" s="29">
        <v>127169.18</v>
      </c>
      <c r="AA232" s="28">
        <v>0.81020000000000003</v>
      </c>
      <c r="AB232" s="28">
        <v>0.1275</v>
      </c>
      <c r="AC232" s="28">
        <v>6.0999999999999999E-2</v>
      </c>
      <c r="AD232" s="28">
        <v>1.2999999999999999E-3</v>
      </c>
      <c r="AE232" s="28">
        <v>0.1905</v>
      </c>
      <c r="AF232" s="28">
        <v>127.17</v>
      </c>
      <c r="AG232" s="29">
        <v>3762.72</v>
      </c>
      <c r="AH232" s="28">
        <v>459.22</v>
      </c>
      <c r="AI232" s="29">
        <v>129543.6</v>
      </c>
      <c r="AJ232" s="28" t="s">
        <v>16</v>
      </c>
      <c r="AK232" s="29">
        <v>31644</v>
      </c>
      <c r="AL232" s="29">
        <v>43709.919999999998</v>
      </c>
      <c r="AM232" s="28">
        <v>43.64</v>
      </c>
      <c r="AN232" s="28">
        <v>27.7</v>
      </c>
      <c r="AO232" s="28">
        <v>30.88</v>
      </c>
      <c r="AP232" s="28">
        <v>4.84</v>
      </c>
      <c r="AQ232" s="28">
        <v>982.35</v>
      </c>
      <c r="AR232" s="28">
        <v>1.1504000000000001</v>
      </c>
      <c r="AS232" s="29">
        <v>1201.1099999999999</v>
      </c>
      <c r="AT232" s="29">
        <v>1827.48</v>
      </c>
      <c r="AU232" s="29">
        <v>5055.24</v>
      </c>
      <c r="AV232" s="28">
        <v>925.03</v>
      </c>
      <c r="AW232" s="28">
        <v>232.49</v>
      </c>
      <c r="AX232" s="29">
        <v>9241.35</v>
      </c>
      <c r="AY232" s="29">
        <v>4246.8500000000004</v>
      </c>
      <c r="AZ232" s="28">
        <v>0.47049999999999997</v>
      </c>
      <c r="BA232" s="29">
        <v>4058.75</v>
      </c>
      <c r="BB232" s="28">
        <v>0.44969999999999999</v>
      </c>
      <c r="BC232" s="28">
        <v>720.09</v>
      </c>
      <c r="BD232" s="28">
        <v>7.9799999999999996E-2</v>
      </c>
      <c r="BE232" s="29">
        <v>9025.69</v>
      </c>
      <c r="BF232" s="29">
        <v>3545.52</v>
      </c>
      <c r="BG232" s="28">
        <v>1.0656000000000001</v>
      </c>
      <c r="BH232" s="28">
        <v>0.56389999999999996</v>
      </c>
      <c r="BI232" s="28">
        <v>0.22040000000000001</v>
      </c>
      <c r="BJ232" s="28">
        <v>0.1552</v>
      </c>
      <c r="BK232" s="28">
        <v>3.5799999999999998E-2</v>
      </c>
      <c r="BL232" s="28">
        <v>2.46E-2</v>
      </c>
    </row>
    <row r="233" spans="1:64" x14ac:dyDescent="0.25">
      <c r="A233" s="28" t="s">
        <v>497</v>
      </c>
      <c r="B233" s="28">
        <v>47571</v>
      </c>
      <c r="C233" s="28">
        <v>77.52</v>
      </c>
      <c r="D233" s="28">
        <v>8.99</v>
      </c>
      <c r="E233" s="28">
        <v>697.17</v>
      </c>
      <c r="F233" s="28">
        <v>730.81</v>
      </c>
      <c r="G233" s="28">
        <v>4.1000000000000003E-3</v>
      </c>
      <c r="H233" s="28">
        <v>2.9999999999999997E-4</v>
      </c>
      <c r="I233" s="28">
        <v>6.1999999999999998E-3</v>
      </c>
      <c r="J233" s="28">
        <v>6.9999999999999999E-4</v>
      </c>
      <c r="K233" s="28">
        <v>4.5199999999999997E-2</v>
      </c>
      <c r="L233" s="28">
        <v>0.91559999999999997</v>
      </c>
      <c r="M233" s="28">
        <v>2.8000000000000001E-2</v>
      </c>
      <c r="N233" s="28">
        <v>0.36309999999999998</v>
      </c>
      <c r="O233" s="28">
        <v>0</v>
      </c>
      <c r="P233" s="28">
        <v>0.13150000000000001</v>
      </c>
      <c r="Q233" s="28">
        <v>37.71</v>
      </c>
      <c r="R233" s="29">
        <v>49693.91</v>
      </c>
      <c r="S233" s="28">
        <v>0.23749999999999999</v>
      </c>
      <c r="T233" s="28">
        <v>0.16439999999999999</v>
      </c>
      <c r="U233" s="28">
        <v>0.59809999999999997</v>
      </c>
      <c r="V233" s="28">
        <v>16.760000000000002</v>
      </c>
      <c r="W233" s="28">
        <v>7.11</v>
      </c>
      <c r="X233" s="29">
        <v>59656.24</v>
      </c>
      <c r="Y233" s="28">
        <v>94.98</v>
      </c>
      <c r="Z233" s="29">
        <v>100902.46</v>
      </c>
      <c r="AA233" s="28">
        <v>0.88670000000000004</v>
      </c>
      <c r="AB233" s="28">
        <v>6.8699999999999997E-2</v>
      </c>
      <c r="AC233" s="28">
        <v>4.2999999999999997E-2</v>
      </c>
      <c r="AD233" s="28">
        <v>1.6000000000000001E-3</v>
      </c>
      <c r="AE233" s="28">
        <v>0.11459999999999999</v>
      </c>
      <c r="AF233" s="28">
        <v>100.9</v>
      </c>
      <c r="AG233" s="29">
        <v>2519.4899999999998</v>
      </c>
      <c r="AH233" s="28">
        <v>382.13</v>
      </c>
      <c r="AI233" s="29">
        <v>90088.36</v>
      </c>
      <c r="AJ233" s="28" t="s">
        <v>16</v>
      </c>
      <c r="AK233" s="29">
        <v>31845</v>
      </c>
      <c r="AL233" s="29">
        <v>43630.53</v>
      </c>
      <c r="AM233" s="28">
        <v>40.590000000000003</v>
      </c>
      <c r="AN233" s="28">
        <v>23.99</v>
      </c>
      <c r="AO233" s="28">
        <v>29.02</v>
      </c>
      <c r="AP233" s="28">
        <v>4.4800000000000004</v>
      </c>
      <c r="AQ233" s="29">
        <v>1208.73</v>
      </c>
      <c r="AR233" s="28">
        <v>1.2567999999999999</v>
      </c>
      <c r="AS233" s="29">
        <v>1261.96</v>
      </c>
      <c r="AT233" s="29">
        <v>1801.62</v>
      </c>
      <c r="AU233" s="29">
        <v>5364.65</v>
      </c>
      <c r="AV233" s="28">
        <v>874.73</v>
      </c>
      <c r="AW233" s="28">
        <v>126.16</v>
      </c>
      <c r="AX233" s="29">
        <v>9429.11</v>
      </c>
      <c r="AY233" s="29">
        <v>5015.2</v>
      </c>
      <c r="AZ233" s="28">
        <v>0.5222</v>
      </c>
      <c r="BA233" s="29">
        <v>3936.21</v>
      </c>
      <c r="BB233" s="28">
        <v>0.40989999999999999</v>
      </c>
      <c r="BC233" s="28">
        <v>652.29999999999995</v>
      </c>
      <c r="BD233" s="28">
        <v>6.7900000000000002E-2</v>
      </c>
      <c r="BE233" s="29">
        <v>9603.7099999999991</v>
      </c>
      <c r="BF233" s="29">
        <v>4984.6400000000003</v>
      </c>
      <c r="BG233" s="28">
        <v>1.7287999999999999</v>
      </c>
      <c r="BH233" s="28">
        <v>0.55800000000000005</v>
      </c>
      <c r="BI233" s="28">
        <v>0.20449999999999999</v>
      </c>
      <c r="BJ233" s="28">
        <v>0.16569999999999999</v>
      </c>
      <c r="BK233" s="28">
        <v>3.27E-2</v>
      </c>
      <c r="BL233" s="28">
        <v>3.9100000000000003E-2</v>
      </c>
    </row>
    <row r="234" spans="1:64" x14ac:dyDescent="0.25">
      <c r="A234" s="28" t="s">
        <v>498</v>
      </c>
      <c r="B234" s="28">
        <v>49700</v>
      </c>
      <c r="C234" s="28">
        <v>73.14</v>
      </c>
      <c r="D234" s="28">
        <v>14.16</v>
      </c>
      <c r="E234" s="29">
        <v>1035.6300000000001</v>
      </c>
      <c r="F234" s="29">
        <v>1058.71</v>
      </c>
      <c r="G234" s="28">
        <v>7.6E-3</v>
      </c>
      <c r="H234" s="28">
        <v>2.9999999999999997E-4</v>
      </c>
      <c r="I234" s="28">
        <v>7.7000000000000002E-3</v>
      </c>
      <c r="J234" s="28">
        <v>8.9999999999999998E-4</v>
      </c>
      <c r="K234" s="28">
        <v>3.1099999999999999E-2</v>
      </c>
      <c r="L234" s="28">
        <v>0.92820000000000003</v>
      </c>
      <c r="M234" s="28">
        <v>2.4199999999999999E-2</v>
      </c>
      <c r="N234" s="28">
        <v>0.27610000000000001</v>
      </c>
      <c r="O234" s="28">
        <v>4.7999999999999996E-3</v>
      </c>
      <c r="P234" s="28">
        <v>0.1152</v>
      </c>
      <c r="Q234" s="28">
        <v>50.87</v>
      </c>
      <c r="R234" s="29">
        <v>53314.6</v>
      </c>
      <c r="S234" s="28">
        <v>0.18690000000000001</v>
      </c>
      <c r="T234" s="28">
        <v>0.1895</v>
      </c>
      <c r="U234" s="28">
        <v>0.62360000000000004</v>
      </c>
      <c r="V234" s="28">
        <v>18.14</v>
      </c>
      <c r="W234" s="28">
        <v>8.86</v>
      </c>
      <c r="X234" s="29">
        <v>64380.39</v>
      </c>
      <c r="Y234" s="28">
        <v>113.7</v>
      </c>
      <c r="Z234" s="29">
        <v>143872.51</v>
      </c>
      <c r="AA234" s="28">
        <v>0.82989999999999997</v>
      </c>
      <c r="AB234" s="28">
        <v>0.12529999999999999</v>
      </c>
      <c r="AC234" s="28">
        <v>4.3499999999999997E-2</v>
      </c>
      <c r="AD234" s="28">
        <v>1.2999999999999999E-3</v>
      </c>
      <c r="AE234" s="28">
        <v>0.17069999999999999</v>
      </c>
      <c r="AF234" s="28">
        <v>143.87</v>
      </c>
      <c r="AG234" s="29">
        <v>4058</v>
      </c>
      <c r="AH234" s="28">
        <v>509.51</v>
      </c>
      <c r="AI234" s="29">
        <v>144444.28</v>
      </c>
      <c r="AJ234" s="28" t="s">
        <v>16</v>
      </c>
      <c r="AK234" s="29">
        <v>33744</v>
      </c>
      <c r="AL234" s="29">
        <v>48563.21</v>
      </c>
      <c r="AM234" s="28">
        <v>44.45</v>
      </c>
      <c r="AN234" s="28">
        <v>27.14</v>
      </c>
      <c r="AO234" s="28">
        <v>29.69</v>
      </c>
      <c r="AP234" s="28">
        <v>4.97</v>
      </c>
      <c r="AQ234" s="29">
        <v>1154</v>
      </c>
      <c r="AR234" s="28">
        <v>1.08</v>
      </c>
      <c r="AS234" s="29">
        <v>1153.44</v>
      </c>
      <c r="AT234" s="29">
        <v>1778.99</v>
      </c>
      <c r="AU234" s="29">
        <v>5159.08</v>
      </c>
      <c r="AV234" s="28">
        <v>925.47</v>
      </c>
      <c r="AW234" s="28">
        <v>150.76</v>
      </c>
      <c r="AX234" s="29">
        <v>9167.75</v>
      </c>
      <c r="AY234" s="29">
        <v>3972.99</v>
      </c>
      <c r="AZ234" s="28">
        <v>0.42949999999999999</v>
      </c>
      <c r="BA234" s="29">
        <v>4699.7700000000004</v>
      </c>
      <c r="BB234" s="28">
        <v>0.5081</v>
      </c>
      <c r="BC234" s="28">
        <v>577.61</v>
      </c>
      <c r="BD234" s="28">
        <v>6.2399999999999997E-2</v>
      </c>
      <c r="BE234" s="29">
        <v>9250.36</v>
      </c>
      <c r="BF234" s="29">
        <v>3377.18</v>
      </c>
      <c r="BG234" s="28">
        <v>0.84119999999999995</v>
      </c>
      <c r="BH234" s="28">
        <v>0.56730000000000003</v>
      </c>
      <c r="BI234" s="28">
        <v>0.20710000000000001</v>
      </c>
      <c r="BJ234" s="28">
        <v>0.1588</v>
      </c>
      <c r="BK234" s="28">
        <v>3.7400000000000003E-2</v>
      </c>
      <c r="BL234" s="28">
        <v>2.9499999999999998E-2</v>
      </c>
    </row>
    <row r="235" spans="1:64" x14ac:dyDescent="0.25">
      <c r="A235" s="28" t="s">
        <v>499</v>
      </c>
      <c r="B235" s="28">
        <v>50161</v>
      </c>
      <c r="C235" s="28">
        <v>39.619999999999997</v>
      </c>
      <c r="D235" s="28">
        <v>79.75</v>
      </c>
      <c r="E235" s="29">
        <v>3159.61</v>
      </c>
      <c r="F235" s="29">
        <v>3068.38</v>
      </c>
      <c r="G235" s="28">
        <v>2.0799999999999999E-2</v>
      </c>
      <c r="H235" s="28">
        <v>5.0000000000000001E-4</v>
      </c>
      <c r="I235" s="28">
        <v>5.4699999999999999E-2</v>
      </c>
      <c r="J235" s="28">
        <v>1.6999999999999999E-3</v>
      </c>
      <c r="K235" s="28">
        <v>3.0499999999999999E-2</v>
      </c>
      <c r="L235" s="28">
        <v>0.84340000000000004</v>
      </c>
      <c r="M235" s="28">
        <v>4.8399999999999999E-2</v>
      </c>
      <c r="N235" s="28">
        <v>0.3523</v>
      </c>
      <c r="O235" s="28">
        <v>1.38E-2</v>
      </c>
      <c r="P235" s="28">
        <v>0.1237</v>
      </c>
      <c r="Q235" s="28">
        <v>140.19</v>
      </c>
      <c r="R235" s="29">
        <v>59418.78</v>
      </c>
      <c r="S235" s="28">
        <v>0.2198</v>
      </c>
      <c r="T235" s="28">
        <v>0.1938</v>
      </c>
      <c r="U235" s="28">
        <v>0.58640000000000003</v>
      </c>
      <c r="V235" s="28">
        <v>18.16</v>
      </c>
      <c r="W235" s="28">
        <v>18.95</v>
      </c>
      <c r="X235" s="29">
        <v>82259.12</v>
      </c>
      <c r="Y235" s="28">
        <v>162.61000000000001</v>
      </c>
      <c r="Z235" s="29">
        <v>174137.28</v>
      </c>
      <c r="AA235" s="28">
        <v>0.66379999999999995</v>
      </c>
      <c r="AB235" s="28">
        <v>0.3049</v>
      </c>
      <c r="AC235" s="28">
        <v>3.0200000000000001E-2</v>
      </c>
      <c r="AD235" s="28">
        <v>1.1000000000000001E-3</v>
      </c>
      <c r="AE235" s="28">
        <v>0.3372</v>
      </c>
      <c r="AF235" s="28">
        <v>174.14</v>
      </c>
      <c r="AG235" s="29">
        <v>6212.77</v>
      </c>
      <c r="AH235" s="28">
        <v>644.09</v>
      </c>
      <c r="AI235" s="29">
        <v>192453.52</v>
      </c>
      <c r="AJ235" s="28" t="s">
        <v>16</v>
      </c>
      <c r="AK235" s="29">
        <v>33465</v>
      </c>
      <c r="AL235" s="29">
        <v>49003.53</v>
      </c>
      <c r="AM235" s="28">
        <v>57.62</v>
      </c>
      <c r="AN235" s="28">
        <v>33.42</v>
      </c>
      <c r="AO235" s="28">
        <v>36.909999999999997</v>
      </c>
      <c r="AP235" s="28">
        <v>4.83</v>
      </c>
      <c r="AQ235" s="29">
        <v>1457.19</v>
      </c>
      <c r="AR235" s="28">
        <v>0.96989999999999998</v>
      </c>
      <c r="AS235" s="29">
        <v>1112.92</v>
      </c>
      <c r="AT235" s="29">
        <v>1814.28</v>
      </c>
      <c r="AU235" s="29">
        <v>5969.08</v>
      </c>
      <c r="AV235" s="29">
        <v>1030.72</v>
      </c>
      <c r="AW235" s="28">
        <v>229.77</v>
      </c>
      <c r="AX235" s="29">
        <v>10156.77</v>
      </c>
      <c r="AY235" s="29">
        <v>3351.87</v>
      </c>
      <c r="AZ235" s="28">
        <v>0.3347</v>
      </c>
      <c r="BA235" s="29">
        <v>5977.16</v>
      </c>
      <c r="BB235" s="28">
        <v>0.5968</v>
      </c>
      <c r="BC235" s="28">
        <v>685.55</v>
      </c>
      <c r="BD235" s="28">
        <v>6.8500000000000005E-2</v>
      </c>
      <c r="BE235" s="29">
        <v>10014.57</v>
      </c>
      <c r="BF235" s="29">
        <v>1768.03</v>
      </c>
      <c r="BG235" s="28">
        <v>0.38159999999999999</v>
      </c>
      <c r="BH235" s="28">
        <v>0.59799999999999998</v>
      </c>
      <c r="BI235" s="28">
        <v>0.22209999999999999</v>
      </c>
      <c r="BJ235" s="28">
        <v>0.12659999999999999</v>
      </c>
      <c r="BK235" s="28">
        <v>3.0800000000000001E-2</v>
      </c>
      <c r="BL235" s="28">
        <v>2.23E-2</v>
      </c>
    </row>
    <row r="236" spans="1:64" x14ac:dyDescent="0.25">
      <c r="A236" s="28" t="s">
        <v>500</v>
      </c>
      <c r="B236" s="28">
        <v>45427</v>
      </c>
      <c r="C236" s="28">
        <v>58.19</v>
      </c>
      <c r="D236" s="28">
        <v>40</v>
      </c>
      <c r="E236" s="29">
        <v>2327.62</v>
      </c>
      <c r="F236" s="29">
        <v>2321.48</v>
      </c>
      <c r="G236" s="28">
        <v>4.7999999999999996E-3</v>
      </c>
      <c r="H236" s="28">
        <v>2.0000000000000001E-4</v>
      </c>
      <c r="I236" s="28">
        <v>1.78E-2</v>
      </c>
      <c r="J236" s="28">
        <v>1.6999999999999999E-3</v>
      </c>
      <c r="K236" s="28">
        <v>3.2000000000000001E-2</v>
      </c>
      <c r="L236" s="28">
        <v>0.91020000000000001</v>
      </c>
      <c r="M236" s="28">
        <v>3.3300000000000003E-2</v>
      </c>
      <c r="N236" s="28">
        <v>0.4325</v>
      </c>
      <c r="O236" s="28">
        <v>6.6E-3</v>
      </c>
      <c r="P236" s="28">
        <v>0.1449</v>
      </c>
      <c r="Q236" s="28">
        <v>100.48</v>
      </c>
      <c r="R236" s="29">
        <v>54116.01</v>
      </c>
      <c r="S236" s="28">
        <v>0.2291</v>
      </c>
      <c r="T236" s="28">
        <v>0.19189999999999999</v>
      </c>
      <c r="U236" s="28">
        <v>0.57979999999999998</v>
      </c>
      <c r="V236" s="28">
        <v>19.14</v>
      </c>
      <c r="W236" s="28">
        <v>14.96</v>
      </c>
      <c r="X236" s="29">
        <v>72212.83</v>
      </c>
      <c r="Y236" s="28">
        <v>151.30000000000001</v>
      </c>
      <c r="Z236" s="29">
        <v>113652.37</v>
      </c>
      <c r="AA236" s="28">
        <v>0.80420000000000003</v>
      </c>
      <c r="AB236" s="28">
        <v>0.16300000000000001</v>
      </c>
      <c r="AC236" s="28">
        <v>3.1600000000000003E-2</v>
      </c>
      <c r="AD236" s="28">
        <v>1.1999999999999999E-3</v>
      </c>
      <c r="AE236" s="28">
        <v>0.19689999999999999</v>
      </c>
      <c r="AF236" s="28">
        <v>113.65</v>
      </c>
      <c r="AG236" s="29">
        <v>3302.78</v>
      </c>
      <c r="AH236" s="28">
        <v>446.83</v>
      </c>
      <c r="AI236" s="29">
        <v>116530.54</v>
      </c>
      <c r="AJ236" s="28" t="s">
        <v>16</v>
      </c>
      <c r="AK236" s="29">
        <v>29476</v>
      </c>
      <c r="AL236" s="29">
        <v>42354.7</v>
      </c>
      <c r="AM236" s="28">
        <v>47.76</v>
      </c>
      <c r="AN236" s="28">
        <v>27.56</v>
      </c>
      <c r="AO236" s="28">
        <v>32.67</v>
      </c>
      <c r="AP236" s="28">
        <v>3.93</v>
      </c>
      <c r="AQ236" s="28">
        <v>711.18</v>
      </c>
      <c r="AR236" s="28">
        <v>0.9768</v>
      </c>
      <c r="AS236" s="29">
        <v>1065.01</v>
      </c>
      <c r="AT236" s="29">
        <v>1719.78</v>
      </c>
      <c r="AU236" s="29">
        <v>5168.59</v>
      </c>
      <c r="AV236" s="29">
        <v>1013.85</v>
      </c>
      <c r="AW236" s="28">
        <v>191.55</v>
      </c>
      <c r="AX236" s="29">
        <v>9158.7800000000007</v>
      </c>
      <c r="AY236" s="29">
        <v>4581.97</v>
      </c>
      <c r="AZ236" s="28">
        <v>0.50939999999999996</v>
      </c>
      <c r="BA236" s="29">
        <v>3593.01</v>
      </c>
      <c r="BB236" s="28">
        <v>0.39939999999999998</v>
      </c>
      <c r="BC236" s="28">
        <v>820.72</v>
      </c>
      <c r="BD236" s="28">
        <v>9.1200000000000003E-2</v>
      </c>
      <c r="BE236" s="29">
        <v>8995.7000000000007</v>
      </c>
      <c r="BF236" s="29">
        <v>4053.03</v>
      </c>
      <c r="BG236" s="28">
        <v>1.272</v>
      </c>
      <c r="BH236" s="28">
        <v>0.56559999999999999</v>
      </c>
      <c r="BI236" s="28">
        <v>0.21179999999999999</v>
      </c>
      <c r="BJ236" s="28">
        <v>0.1694</v>
      </c>
      <c r="BK236" s="28">
        <v>3.32E-2</v>
      </c>
      <c r="BL236" s="28">
        <v>0.02</v>
      </c>
    </row>
    <row r="237" spans="1:64" x14ac:dyDescent="0.25">
      <c r="A237" s="28" t="s">
        <v>501</v>
      </c>
      <c r="B237" s="28">
        <v>48751</v>
      </c>
      <c r="C237" s="28">
        <v>35.520000000000003</v>
      </c>
      <c r="D237" s="28">
        <v>140.36000000000001</v>
      </c>
      <c r="E237" s="29">
        <v>4986.28</v>
      </c>
      <c r="F237" s="29">
        <v>4743.67</v>
      </c>
      <c r="G237" s="28">
        <v>1.5599999999999999E-2</v>
      </c>
      <c r="H237" s="28">
        <v>5.0000000000000001E-4</v>
      </c>
      <c r="I237" s="28">
        <v>0.123</v>
      </c>
      <c r="J237" s="28">
        <v>1.6999999999999999E-3</v>
      </c>
      <c r="K237" s="28">
        <v>3.5299999999999998E-2</v>
      </c>
      <c r="L237" s="28">
        <v>0.76139999999999997</v>
      </c>
      <c r="M237" s="28">
        <v>6.2399999999999997E-2</v>
      </c>
      <c r="N237" s="28">
        <v>0.39850000000000002</v>
      </c>
      <c r="O237" s="28">
        <v>1.55E-2</v>
      </c>
      <c r="P237" s="28">
        <v>0.1295</v>
      </c>
      <c r="Q237" s="28">
        <v>208.81</v>
      </c>
      <c r="R237" s="29">
        <v>57727.5</v>
      </c>
      <c r="S237" s="28">
        <v>0.22239999999999999</v>
      </c>
      <c r="T237" s="28">
        <v>0.22650000000000001</v>
      </c>
      <c r="U237" s="28">
        <v>0.55110000000000003</v>
      </c>
      <c r="V237" s="28">
        <v>18.96</v>
      </c>
      <c r="W237" s="28">
        <v>28.22</v>
      </c>
      <c r="X237" s="29">
        <v>82402.67</v>
      </c>
      <c r="Y237" s="28">
        <v>173.01</v>
      </c>
      <c r="Z237" s="29">
        <v>135463.95000000001</v>
      </c>
      <c r="AA237" s="28">
        <v>0.7792</v>
      </c>
      <c r="AB237" s="28">
        <v>0.1948</v>
      </c>
      <c r="AC237" s="28">
        <v>2.5100000000000001E-2</v>
      </c>
      <c r="AD237" s="28">
        <v>8.9999999999999998E-4</v>
      </c>
      <c r="AE237" s="28">
        <v>0.2215</v>
      </c>
      <c r="AF237" s="28">
        <v>135.46</v>
      </c>
      <c r="AG237" s="29">
        <v>4732.8999999999996</v>
      </c>
      <c r="AH237" s="28">
        <v>593.48</v>
      </c>
      <c r="AI237" s="29">
        <v>144663.01</v>
      </c>
      <c r="AJ237" s="28" t="s">
        <v>16</v>
      </c>
      <c r="AK237" s="29">
        <v>32909</v>
      </c>
      <c r="AL237" s="29">
        <v>47381.45</v>
      </c>
      <c r="AM237" s="28">
        <v>60.19</v>
      </c>
      <c r="AN237" s="28">
        <v>33.99</v>
      </c>
      <c r="AO237" s="28">
        <v>38.78</v>
      </c>
      <c r="AP237" s="28">
        <v>5.14</v>
      </c>
      <c r="AQ237" s="28">
        <v>890.94</v>
      </c>
      <c r="AR237" s="28">
        <v>1.0003</v>
      </c>
      <c r="AS237" s="29">
        <v>1067.3900000000001</v>
      </c>
      <c r="AT237" s="29">
        <v>1802.15</v>
      </c>
      <c r="AU237" s="29">
        <v>5755.75</v>
      </c>
      <c r="AV237" s="28">
        <v>988.54</v>
      </c>
      <c r="AW237" s="28">
        <v>326.5</v>
      </c>
      <c r="AX237" s="29">
        <v>9940.32</v>
      </c>
      <c r="AY237" s="29">
        <v>4067.37</v>
      </c>
      <c r="AZ237" s="28">
        <v>0.42509999999999998</v>
      </c>
      <c r="BA237" s="29">
        <v>4698.83</v>
      </c>
      <c r="BB237" s="28">
        <v>0.49109999999999998</v>
      </c>
      <c r="BC237" s="28">
        <v>802.48</v>
      </c>
      <c r="BD237" s="28">
        <v>8.3900000000000002E-2</v>
      </c>
      <c r="BE237" s="29">
        <v>9568.68</v>
      </c>
      <c r="BF237" s="29">
        <v>2940.67</v>
      </c>
      <c r="BG237" s="28">
        <v>0.72899999999999998</v>
      </c>
      <c r="BH237" s="28">
        <v>0.59299999999999997</v>
      </c>
      <c r="BI237" s="28">
        <v>0.22359999999999999</v>
      </c>
      <c r="BJ237" s="28">
        <v>0.1318</v>
      </c>
      <c r="BK237" s="28">
        <v>3.0099999999999998E-2</v>
      </c>
      <c r="BL237" s="28">
        <v>2.1399999999999999E-2</v>
      </c>
    </row>
    <row r="238" spans="1:64" x14ac:dyDescent="0.25">
      <c r="A238" s="28" t="s">
        <v>502</v>
      </c>
      <c r="B238" s="28">
        <v>50021</v>
      </c>
      <c r="C238" s="28">
        <v>28.86</v>
      </c>
      <c r="D238" s="28">
        <v>170.59</v>
      </c>
      <c r="E238" s="29">
        <v>4922.6899999999996</v>
      </c>
      <c r="F238" s="29">
        <v>4812.95</v>
      </c>
      <c r="G238" s="28">
        <v>5.5899999999999998E-2</v>
      </c>
      <c r="H238" s="28">
        <v>2.0000000000000001E-4</v>
      </c>
      <c r="I238" s="28">
        <v>2.76E-2</v>
      </c>
      <c r="J238" s="28">
        <v>8.9999999999999998E-4</v>
      </c>
      <c r="K238" s="28">
        <v>0.02</v>
      </c>
      <c r="L238" s="28">
        <v>0.86480000000000001</v>
      </c>
      <c r="M238" s="28">
        <v>3.0499999999999999E-2</v>
      </c>
      <c r="N238" s="28">
        <v>8.5300000000000001E-2</v>
      </c>
      <c r="O238" s="28">
        <v>1.26E-2</v>
      </c>
      <c r="P238" s="28">
        <v>9.6100000000000005E-2</v>
      </c>
      <c r="Q238" s="28">
        <v>215.78</v>
      </c>
      <c r="R238" s="29">
        <v>65387.45</v>
      </c>
      <c r="S238" s="28">
        <v>0.21560000000000001</v>
      </c>
      <c r="T238" s="28">
        <v>0.21010000000000001</v>
      </c>
      <c r="U238" s="28">
        <v>0.57440000000000002</v>
      </c>
      <c r="V238" s="28">
        <v>18.68</v>
      </c>
      <c r="W238" s="28">
        <v>24.26</v>
      </c>
      <c r="X238" s="29">
        <v>86956.93</v>
      </c>
      <c r="Y238" s="28">
        <v>201.29</v>
      </c>
      <c r="Z238" s="29">
        <v>209081.60000000001</v>
      </c>
      <c r="AA238" s="28">
        <v>0.84470000000000001</v>
      </c>
      <c r="AB238" s="28">
        <v>0.13439999999999999</v>
      </c>
      <c r="AC238" s="28">
        <v>2.01E-2</v>
      </c>
      <c r="AD238" s="28">
        <v>8.9999999999999998E-4</v>
      </c>
      <c r="AE238" s="28">
        <v>0.15540000000000001</v>
      </c>
      <c r="AF238" s="28">
        <v>209.08</v>
      </c>
      <c r="AG238" s="29">
        <v>7772.11</v>
      </c>
      <c r="AH238" s="28">
        <v>957.06</v>
      </c>
      <c r="AI238" s="29">
        <v>254992.52</v>
      </c>
      <c r="AJ238" s="28" t="s">
        <v>16</v>
      </c>
      <c r="AK238" s="29">
        <v>55098</v>
      </c>
      <c r="AL238" s="29">
        <v>97636.2</v>
      </c>
      <c r="AM238" s="28">
        <v>72.05</v>
      </c>
      <c r="AN238" s="28">
        <v>36.56</v>
      </c>
      <c r="AO238" s="28">
        <v>41.18</v>
      </c>
      <c r="AP238" s="28">
        <v>4.99</v>
      </c>
      <c r="AQ238" s="29">
        <v>1001.15</v>
      </c>
      <c r="AR238" s="28">
        <v>0.62719999999999998</v>
      </c>
      <c r="AS238" s="29">
        <v>1023.22</v>
      </c>
      <c r="AT238" s="29">
        <v>1888.23</v>
      </c>
      <c r="AU238" s="29">
        <v>6252.43</v>
      </c>
      <c r="AV238" s="29">
        <v>1155.5</v>
      </c>
      <c r="AW238" s="28">
        <v>377.22</v>
      </c>
      <c r="AX238" s="29">
        <v>10696.6</v>
      </c>
      <c r="AY238" s="29">
        <v>2744.18</v>
      </c>
      <c r="AZ238" s="28">
        <v>0.26669999999999999</v>
      </c>
      <c r="BA238" s="29">
        <v>7175.86</v>
      </c>
      <c r="BB238" s="28">
        <v>0.69730000000000003</v>
      </c>
      <c r="BC238" s="28">
        <v>370.27</v>
      </c>
      <c r="BD238" s="28">
        <v>3.5999999999999997E-2</v>
      </c>
      <c r="BE238" s="29">
        <v>10290.31</v>
      </c>
      <c r="BF238" s="29">
        <v>1307.94</v>
      </c>
      <c r="BG238" s="28">
        <v>0.13780000000000001</v>
      </c>
      <c r="BH238" s="28">
        <v>0.62629999999999997</v>
      </c>
      <c r="BI238" s="28">
        <v>0.223</v>
      </c>
      <c r="BJ238" s="28">
        <v>0.10009999999999999</v>
      </c>
      <c r="BK238" s="28">
        <v>2.9100000000000001E-2</v>
      </c>
      <c r="BL238" s="28">
        <v>2.1399999999999999E-2</v>
      </c>
    </row>
    <row r="239" spans="1:64" x14ac:dyDescent="0.25">
      <c r="A239" s="28" t="s">
        <v>503</v>
      </c>
      <c r="B239" s="28">
        <v>49502</v>
      </c>
      <c r="C239" s="28">
        <v>72.86</v>
      </c>
      <c r="D239" s="28">
        <v>14.56</v>
      </c>
      <c r="E239" s="29">
        <v>1060.71</v>
      </c>
      <c r="F239" s="29">
        <v>1058.1400000000001</v>
      </c>
      <c r="G239" s="28">
        <v>1.5E-3</v>
      </c>
      <c r="H239" s="28">
        <v>0</v>
      </c>
      <c r="I239" s="28">
        <v>3.8999999999999998E-3</v>
      </c>
      <c r="J239" s="28">
        <v>1.2999999999999999E-3</v>
      </c>
      <c r="K239" s="28">
        <v>8.0000000000000002E-3</v>
      </c>
      <c r="L239" s="28">
        <v>0.97350000000000003</v>
      </c>
      <c r="M239" s="28">
        <v>1.18E-2</v>
      </c>
      <c r="N239" s="28">
        <v>0.49299999999999999</v>
      </c>
      <c r="O239" s="28">
        <v>1.4E-3</v>
      </c>
      <c r="P239" s="28">
        <v>0.1434</v>
      </c>
      <c r="Q239" s="28">
        <v>50.44</v>
      </c>
      <c r="R239" s="29">
        <v>48369.79</v>
      </c>
      <c r="S239" s="28">
        <v>0.23480000000000001</v>
      </c>
      <c r="T239" s="28">
        <v>0.16339999999999999</v>
      </c>
      <c r="U239" s="28">
        <v>0.6018</v>
      </c>
      <c r="V239" s="28">
        <v>17.420000000000002</v>
      </c>
      <c r="W239" s="28">
        <v>8.3800000000000008</v>
      </c>
      <c r="X239" s="29">
        <v>63610.28</v>
      </c>
      <c r="Y239" s="28">
        <v>121.52</v>
      </c>
      <c r="Z239" s="29">
        <v>75678.27</v>
      </c>
      <c r="AA239" s="28">
        <v>0.90780000000000005</v>
      </c>
      <c r="AB239" s="28">
        <v>4.7199999999999999E-2</v>
      </c>
      <c r="AC239" s="28">
        <v>4.3299999999999998E-2</v>
      </c>
      <c r="AD239" s="28">
        <v>1.6999999999999999E-3</v>
      </c>
      <c r="AE239" s="28">
        <v>9.3299999999999994E-2</v>
      </c>
      <c r="AF239" s="28">
        <v>75.680000000000007</v>
      </c>
      <c r="AG239" s="29">
        <v>1817.8</v>
      </c>
      <c r="AH239" s="28">
        <v>288.27</v>
      </c>
      <c r="AI239" s="29">
        <v>72255.06</v>
      </c>
      <c r="AJ239" s="28" t="s">
        <v>16</v>
      </c>
      <c r="AK239" s="29">
        <v>28706</v>
      </c>
      <c r="AL239" s="29">
        <v>39208.160000000003</v>
      </c>
      <c r="AM239" s="28">
        <v>33.049999999999997</v>
      </c>
      <c r="AN239" s="28">
        <v>23.5</v>
      </c>
      <c r="AO239" s="28">
        <v>24.4</v>
      </c>
      <c r="AP239" s="28">
        <v>4.59</v>
      </c>
      <c r="AQ239" s="29">
        <v>1238.76</v>
      </c>
      <c r="AR239" s="28">
        <v>0.93389999999999995</v>
      </c>
      <c r="AS239" s="29">
        <v>1195.79</v>
      </c>
      <c r="AT239" s="29">
        <v>2093.56</v>
      </c>
      <c r="AU239" s="29">
        <v>5254.04</v>
      </c>
      <c r="AV239" s="28">
        <v>827.38</v>
      </c>
      <c r="AW239" s="28">
        <v>225.92</v>
      </c>
      <c r="AX239" s="29">
        <v>9596.7000000000007</v>
      </c>
      <c r="AY239" s="29">
        <v>6086.87</v>
      </c>
      <c r="AZ239" s="28">
        <v>0.63790000000000002</v>
      </c>
      <c r="BA239" s="29">
        <v>2345.8200000000002</v>
      </c>
      <c r="BB239" s="28">
        <v>0.24579999999999999</v>
      </c>
      <c r="BC239" s="29">
        <v>1109.52</v>
      </c>
      <c r="BD239" s="28">
        <v>0.1163</v>
      </c>
      <c r="BE239" s="29">
        <v>9542.2099999999991</v>
      </c>
      <c r="BF239" s="29">
        <v>6012.88</v>
      </c>
      <c r="BG239" s="28">
        <v>2.8155000000000001</v>
      </c>
      <c r="BH239" s="28">
        <v>0.54900000000000004</v>
      </c>
      <c r="BI239" s="28">
        <v>0.2185</v>
      </c>
      <c r="BJ239" s="28">
        <v>0.17</v>
      </c>
      <c r="BK239" s="28">
        <v>3.9699999999999999E-2</v>
      </c>
      <c r="BL239" s="28">
        <v>2.2700000000000001E-2</v>
      </c>
    </row>
    <row r="240" spans="1:64" x14ac:dyDescent="0.25">
      <c r="A240" s="28" t="s">
        <v>504</v>
      </c>
      <c r="B240" s="28">
        <v>44131</v>
      </c>
      <c r="C240" s="28">
        <v>54.14</v>
      </c>
      <c r="D240" s="28">
        <v>34.229999999999997</v>
      </c>
      <c r="E240" s="29">
        <v>1853.08</v>
      </c>
      <c r="F240" s="29">
        <v>1817.43</v>
      </c>
      <c r="G240" s="28">
        <v>9.1000000000000004E-3</v>
      </c>
      <c r="H240" s="28">
        <v>2.0000000000000001E-4</v>
      </c>
      <c r="I240" s="28">
        <v>1.1299999999999999E-2</v>
      </c>
      <c r="J240" s="28">
        <v>1.5E-3</v>
      </c>
      <c r="K240" s="28">
        <v>1.5100000000000001E-2</v>
      </c>
      <c r="L240" s="28">
        <v>0.93820000000000003</v>
      </c>
      <c r="M240" s="28">
        <v>2.47E-2</v>
      </c>
      <c r="N240" s="28">
        <v>0.26429999999999998</v>
      </c>
      <c r="O240" s="28">
        <v>4.8999999999999998E-3</v>
      </c>
      <c r="P240" s="28">
        <v>0.1152</v>
      </c>
      <c r="Q240" s="28">
        <v>85.36</v>
      </c>
      <c r="R240" s="29">
        <v>54710.71</v>
      </c>
      <c r="S240" s="28">
        <v>0.20730000000000001</v>
      </c>
      <c r="T240" s="28">
        <v>0.1905</v>
      </c>
      <c r="U240" s="28">
        <v>0.60219999999999996</v>
      </c>
      <c r="V240" s="28">
        <v>19.03</v>
      </c>
      <c r="W240" s="28">
        <v>12.96</v>
      </c>
      <c r="X240" s="29">
        <v>69444.5</v>
      </c>
      <c r="Y240" s="28">
        <v>139.37</v>
      </c>
      <c r="Z240" s="29">
        <v>155539.63</v>
      </c>
      <c r="AA240" s="28">
        <v>0.80400000000000005</v>
      </c>
      <c r="AB240" s="28">
        <v>0.1474</v>
      </c>
      <c r="AC240" s="28">
        <v>4.7600000000000003E-2</v>
      </c>
      <c r="AD240" s="28">
        <v>1E-3</v>
      </c>
      <c r="AE240" s="28">
        <v>0.1963</v>
      </c>
      <c r="AF240" s="28">
        <v>155.54</v>
      </c>
      <c r="AG240" s="29">
        <v>4688.1000000000004</v>
      </c>
      <c r="AH240" s="28">
        <v>568.79</v>
      </c>
      <c r="AI240" s="29">
        <v>164498.06</v>
      </c>
      <c r="AJ240" s="28" t="s">
        <v>16</v>
      </c>
      <c r="AK240" s="29">
        <v>34925</v>
      </c>
      <c r="AL240" s="29">
        <v>54045.81</v>
      </c>
      <c r="AM240" s="28">
        <v>47.84</v>
      </c>
      <c r="AN240" s="28">
        <v>28.66</v>
      </c>
      <c r="AO240" s="28">
        <v>31.11</v>
      </c>
      <c r="AP240" s="28">
        <v>4.83</v>
      </c>
      <c r="AQ240" s="29">
        <v>1279.45</v>
      </c>
      <c r="AR240" s="28">
        <v>0.873</v>
      </c>
      <c r="AS240" s="29">
        <v>1140.3599999999999</v>
      </c>
      <c r="AT240" s="29">
        <v>1776.06</v>
      </c>
      <c r="AU240" s="29">
        <v>5027.93</v>
      </c>
      <c r="AV240" s="28">
        <v>935.73</v>
      </c>
      <c r="AW240" s="28">
        <v>183.89</v>
      </c>
      <c r="AX240" s="29">
        <v>9063.98</v>
      </c>
      <c r="AY240" s="29">
        <v>3696.53</v>
      </c>
      <c r="AZ240" s="28">
        <v>0.41520000000000001</v>
      </c>
      <c r="BA240" s="29">
        <v>4641.82</v>
      </c>
      <c r="BB240" s="28">
        <v>0.52139999999999997</v>
      </c>
      <c r="BC240" s="28">
        <v>564.27</v>
      </c>
      <c r="BD240" s="28">
        <v>6.3399999999999998E-2</v>
      </c>
      <c r="BE240" s="29">
        <v>8902.61</v>
      </c>
      <c r="BF240" s="29">
        <v>2630.31</v>
      </c>
      <c r="BG240" s="28">
        <v>0.55600000000000005</v>
      </c>
      <c r="BH240" s="28">
        <v>0.57869999999999999</v>
      </c>
      <c r="BI240" s="28">
        <v>0.214</v>
      </c>
      <c r="BJ240" s="28">
        <v>0.1469</v>
      </c>
      <c r="BK240" s="28">
        <v>3.1600000000000003E-2</v>
      </c>
      <c r="BL240" s="28">
        <v>2.87E-2</v>
      </c>
    </row>
    <row r="241" spans="1:64" x14ac:dyDescent="0.25">
      <c r="A241" s="28" t="s">
        <v>505</v>
      </c>
      <c r="B241" s="28">
        <v>46565</v>
      </c>
      <c r="C241" s="28">
        <v>46.33</v>
      </c>
      <c r="D241" s="28">
        <v>35.68</v>
      </c>
      <c r="E241" s="29">
        <v>1653.36</v>
      </c>
      <c r="F241" s="29">
        <v>1647.11</v>
      </c>
      <c r="G241" s="28">
        <v>1.23E-2</v>
      </c>
      <c r="H241" s="28">
        <v>8.9999999999999998E-4</v>
      </c>
      <c r="I241" s="28">
        <v>9.5999999999999992E-3</v>
      </c>
      <c r="J241" s="28">
        <v>1E-3</v>
      </c>
      <c r="K241" s="28">
        <v>1.7299999999999999E-2</v>
      </c>
      <c r="L241" s="28">
        <v>0.93510000000000004</v>
      </c>
      <c r="M241" s="28">
        <v>2.3800000000000002E-2</v>
      </c>
      <c r="N241" s="28">
        <v>0.29480000000000001</v>
      </c>
      <c r="O241" s="28">
        <v>5.8999999999999999E-3</v>
      </c>
      <c r="P241" s="28">
        <v>0.12859999999999999</v>
      </c>
      <c r="Q241" s="28">
        <v>77.77</v>
      </c>
      <c r="R241" s="29">
        <v>59854.54</v>
      </c>
      <c r="S241" s="28">
        <v>0.22040000000000001</v>
      </c>
      <c r="T241" s="28">
        <v>0.1779</v>
      </c>
      <c r="U241" s="28">
        <v>0.60170000000000001</v>
      </c>
      <c r="V241" s="28">
        <v>17.809999999999999</v>
      </c>
      <c r="W241" s="28">
        <v>11.55</v>
      </c>
      <c r="X241" s="29">
        <v>79787.929999999993</v>
      </c>
      <c r="Y241" s="28">
        <v>139.07</v>
      </c>
      <c r="Z241" s="29">
        <v>234174.3</v>
      </c>
      <c r="AA241" s="28">
        <v>0.6089</v>
      </c>
      <c r="AB241" s="28">
        <v>0.25690000000000002</v>
      </c>
      <c r="AC241" s="28">
        <v>0.13320000000000001</v>
      </c>
      <c r="AD241" s="28">
        <v>1E-3</v>
      </c>
      <c r="AE241" s="28">
        <v>0.39129999999999998</v>
      </c>
      <c r="AF241" s="28">
        <v>234.17</v>
      </c>
      <c r="AG241" s="29">
        <v>6852.44</v>
      </c>
      <c r="AH241" s="28">
        <v>580.20000000000005</v>
      </c>
      <c r="AI241" s="29">
        <v>263165.93</v>
      </c>
      <c r="AJ241" s="28" t="s">
        <v>16</v>
      </c>
      <c r="AK241" s="29">
        <v>34311.5</v>
      </c>
      <c r="AL241" s="29">
        <v>58746.559999999998</v>
      </c>
      <c r="AM241" s="28">
        <v>41.76</v>
      </c>
      <c r="AN241" s="28">
        <v>25.95</v>
      </c>
      <c r="AO241" s="28">
        <v>28.97</v>
      </c>
      <c r="AP241" s="28">
        <v>4.55</v>
      </c>
      <c r="AQ241" s="29">
        <v>1442.85</v>
      </c>
      <c r="AR241" s="28">
        <v>0.87350000000000005</v>
      </c>
      <c r="AS241" s="29">
        <v>1305.24</v>
      </c>
      <c r="AT241" s="29">
        <v>2196.34</v>
      </c>
      <c r="AU241" s="29">
        <v>5947.17</v>
      </c>
      <c r="AV241" s="29">
        <v>1268.3</v>
      </c>
      <c r="AW241" s="28">
        <v>303.77</v>
      </c>
      <c r="AX241" s="29">
        <v>11020.82</v>
      </c>
      <c r="AY241" s="29">
        <v>3938.94</v>
      </c>
      <c r="AZ241" s="28">
        <v>0.35339999999999999</v>
      </c>
      <c r="BA241" s="29">
        <v>6496.87</v>
      </c>
      <c r="BB241" s="28">
        <v>0.58289999999999997</v>
      </c>
      <c r="BC241" s="28">
        <v>710.6</v>
      </c>
      <c r="BD241" s="28">
        <v>6.3799999999999996E-2</v>
      </c>
      <c r="BE241" s="29">
        <v>11146.42</v>
      </c>
      <c r="BF241" s="29">
        <v>1950.82</v>
      </c>
      <c r="BG241" s="28">
        <v>0.33429999999999999</v>
      </c>
      <c r="BH241" s="28">
        <v>0.57940000000000003</v>
      </c>
      <c r="BI241" s="28">
        <v>0.21929999999999999</v>
      </c>
      <c r="BJ241" s="28">
        <v>0.14299999999999999</v>
      </c>
      <c r="BK241" s="28">
        <v>3.5200000000000002E-2</v>
      </c>
      <c r="BL241" s="28">
        <v>2.3199999999999998E-2</v>
      </c>
    </row>
    <row r="242" spans="1:64" x14ac:dyDescent="0.25">
      <c r="A242" s="28" t="s">
        <v>506</v>
      </c>
      <c r="B242" s="28">
        <v>47803</v>
      </c>
      <c r="C242" s="28">
        <v>48</v>
      </c>
      <c r="D242" s="28">
        <v>49.35</v>
      </c>
      <c r="E242" s="29">
        <v>2368.89</v>
      </c>
      <c r="F242" s="29">
        <v>2336.9499999999998</v>
      </c>
      <c r="G242" s="28">
        <v>8.6999999999999994E-3</v>
      </c>
      <c r="H242" s="28">
        <v>2.9999999999999997E-4</v>
      </c>
      <c r="I242" s="28">
        <v>3.0499999999999999E-2</v>
      </c>
      <c r="J242" s="28">
        <v>1.1000000000000001E-3</v>
      </c>
      <c r="K242" s="28">
        <v>2.41E-2</v>
      </c>
      <c r="L242" s="28">
        <v>0.8921</v>
      </c>
      <c r="M242" s="28">
        <v>4.3099999999999999E-2</v>
      </c>
      <c r="N242" s="28">
        <v>0.50129999999999997</v>
      </c>
      <c r="O242" s="28">
        <v>6.4000000000000003E-3</v>
      </c>
      <c r="P242" s="28">
        <v>0.15160000000000001</v>
      </c>
      <c r="Q242" s="28">
        <v>106.26</v>
      </c>
      <c r="R242" s="29">
        <v>53038.31</v>
      </c>
      <c r="S242" s="28">
        <v>0.2427</v>
      </c>
      <c r="T242" s="28">
        <v>0.18729999999999999</v>
      </c>
      <c r="U242" s="28">
        <v>0.56999999999999995</v>
      </c>
      <c r="V242" s="28">
        <v>17.79</v>
      </c>
      <c r="W242" s="28">
        <v>15.23</v>
      </c>
      <c r="X242" s="29">
        <v>73531.94</v>
      </c>
      <c r="Y242" s="28">
        <v>150.88999999999999</v>
      </c>
      <c r="Z242" s="29">
        <v>134548.9</v>
      </c>
      <c r="AA242" s="28">
        <v>0.71160000000000001</v>
      </c>
      <c r="AB242" s="28">
        <v>0.23830000000000001</v>
      </c>
      <c r="AC242" s="28">
        <v>4.8899999999999999E-2</v>
      </c>
      <c r="AD242" s="28">
        <v>1.1999999999999999E-3</v>
      </c>
      <c r="AE242" s="28">
        <v>0.28920000000000001</v>
      </c>
      <c r="AF242" s="28">
        <v>134.55000000000001</v>
      </c>
      <c r="AG242" s="29">
        <v>4374.53</v>
      </c>
      <c r="AH242" s="28">
        <v>478.41</v>
      </c>
      <c r="AI242" s="29">
        <v>140287.60999999999</v>
      </c>
      <c r="AJ242" s="28" t="s">
        <v>16</v>
      </c>
      <c r="AK242" s="29">
        <v>28161</v>
      </c>
      <c r="AL242" s="29">
        <v>43556.44</v>
      </c>
      <c r="AM242" s="28">
        <v>51.32</v>
      </c>
      <c r="AN242" s="28">
        <v>29.48</v>
      </c>
      <c r="AO242" s="28">
        <v>35.81</v>
      </c>
      <c r="AP242" s="28">
        <v>4.4000000000000004</v>
      </c>
      <c r="AQ242" s="28">
        <v>951.58</v>
      </c>
      <c r="AR242" s="28">
        <v>0.97699999999999998</v>
      </c>
      <c r="AS242" s="29">
        <v>1112.94</v>
      </c>
      <c r="AT242" s="29">
        <v>1715.66</v>
      </c>
      <c r="AU242" s="29">
        <v>5423.19</v>
      </c>
      <c r="AV242" s="28">
        <v>946.56</v>
      </c>
      <c r="AW242" s="28">
        <v>258.23</v>
      </c>
      <c r="AX242" s="29">
        <v>9456.58</v>
      </c>
      <c r="AY242" s="29">
        <v>4254.17</v>
      </c>
      <c r="AZ242" s="28">
        <v>0.443</v>
      </c>
      <c r="BA242" s="29">
        <v>4457.7</v>
      </c>
      <c r="BB242" s="28">
        <v>0.4642</v>
      </c>
      <c r="BC242" s="28">
        <v>890.52</v>
      </c>
      <c r="BD242" s="28">
        <v>9.2700000000000005E-2</v>
      </c>
      <c r="BE242" s="29">
        <v>9602.39</v>
      </c>
      <c r="BF242" s="29">
        <v>3231.39</v>
      </c>
      <c r="BG242" s="28">
        <v>0.91830000000000001</v>
      </c>
      <c r="BH242" s="28">
        <v>0.56710000000000005</v>
      </c>
      <c r="BI242" s="28">
        <v>0.2167</v>
      </c>
      <c r="BJ242" s="28">
        <v>0.16070000000000001</v>
      </c>
      <c r="BK242" s="28">
        <v>3.2899999999999999E-2</v>
      </c>
      <c r="BL242" s="28">
        <v>2.2499999999999999E-2</v>
      </c>
    </row>
    <row r="243" spans="1:64" x14ac:dyDescent="0.25">
      <c r="A243" s="28" t="s">
        <v>507</v>
      </c>
      <c r="B243" s="28">
        <v>45435</v>
      </c>
      <c r="C243" s="28">
        <v>22.57</v>
      </c>
      <c r="D243" s="28">
        <v>145.94</v>
      </c>
      <c r="E243" s="29">
        <v>3294.19</v>
      </c>
      <c r="F243" s="29">
        <v>3201.24</v>
      </c>
      <c r="G243" s="28">
        <v>4.53E-2</v>
      </c>
      <c r="H243" s="28">
        <v>5.9999999999999995E-4</v>
      </c>
      <c r="I243" s="28">
        <v>4.4900000000000002E-2</v>
      </c>
      <c r="J243" s="28">
        <v>8.9999999999999998E-4</v>
      </c>
      <c r="K243" s="28">
        <v>1.8200000000000001E-2</v>
      </c>
      <c r="L243" s="28">
        <v>0.86140000000000005</v>
      </c>
      <c r="M243" s="28">
        <v>2.87E-2</v>
      </c>
      <c r="N243" s="28">
        <v>9.9500000000000005E-2</v>
      </c>
      <c r="O243" s="28">
        <v>1.2999999999999999E-2</v>
      </c>
      <c r="P243" s="28">
        <v>0.1016</v>
      </c>
      <c r="Q243" s="28">
        <v>150.19999999999999</v>
      </c>
      <c r="R243" s="29">
        <v>68028.570000000007</v>
      </c>
      <c r="S243" s="28">
        <v>0.20849999999999999</v>
      </c>
      <c r="T243" s="28">
        <v>0.19989999999999999</v>
      </c>
      <c r="U243" s="28">
        <v>0.59160000000000001</v>
      </c>
      <c r="V243" s="28">
        <v>18.5</v>
      </c>
      <c r="W243" s="28">
        <v>17.510000000000002</v>
      </c>
      <c r="X243" s="29">
        <v>90185.47</v>
      </c>
      <c r="Y243" s="28">
        <v>186.48</v>
      </c>
      <c r="Z243" s="29">
        <v>245345.12</v>
      </c>
      <c r="AA243" s="28">
        <v>0.80369999999999997</v>
      </c>
      <c r="AB243" s="28">
        <v>0.17530000000000001</v>
      </c>
      <c r="AC243" s="28">
        <v>2.0299999999999999E-2</v>
      </c>
      <c r="AD243" s="28">
        <v>5.9999999999999995E-4</v>
      </c>
      <c r="AE243" s="28">
        <v>0.19639999999999999</v>
      </c>
      <c r="AF243" s="28">
        <v>245.35</v>
      </c>
      <c r="AG243" s="29">
        <v>9074.73</v>
      </c>
      <c r="AH243" s="29">
        <v>1029.29</v>
      </c>
      <c r="AI243" s="29">
        <v>285823.21000000002</v>
      </c>
      <c r="AJ243" s="28" t="s">
        <v>16</v>
      </c>
      <c r="AK243" s="29">
        <v>50361</v>
      </c>
      <c r="AL243" s="29">
        <v>99842.69</v>
      </c>
      <c r="AM243" s="28">
        <v>72.63</v>
      </c>
      <c r="AN243" s="28">
        <v>36.5</v>
      </c>
      <c r="AO243" s="28">
        <v>42.45</v>
      </c>
      <c r="AP243" s="28">
        <v>5.01</v>
      </c>
      <c r="AQ243" s="29">
        <v>1001.15</v>
      </c>
      <c r="AR243" s="28">
        <v>0.65490000000000004</v>
      </c>
      <c r="AS243" s="29">
        <v>1220.0899999999999</v>
      </c>
      <c r="AT243" s="29">
        <v>2099.7199999999998</v>
      </c>
      <c r="AU243" s="29">
        <v>6580.56</v>
      </c>
      <c r="AV243" s="29">
        <v>1358.48</v>
      </c>
      <c r="AW243" s="28">
        <v>343.19</v>
      </c>
      <c r="AX243" s="29">
        <v>11602.05</v>
      </c>
      <c r="AY243" s="29">
        <v>2834.06</v>
      </c>
      <c r="AZ243" s="28">
        <v>0.2457</v>
      </c>
      <c r="BA243" s="29">
        <v>8280.48</v>
      </c>
      <c r="BB243" s="28">
        <v>0.71779999999999999</v>
      </c>
      <c r="BC243" s="28">
        <v>421.26</v>
      </c>
      <c r="BD243" s="28">
        <v>3.6499999999999998E-2</v>
      </c>
      <c r="BE243" s="29">
        <v>11535.8</v>
      </c>
      <c r="BF243" s="29">
        <v>1028.79</v>
      </c>
      <c r="BG243" s="28">
        <v>9.5200000000000007E-2</v>
      </c>
      <c r="BH243" s="28">
        <v>0.62570000000000003</v>
      </c>
      <c r="BI243" s="28">
        <v>0.21199999999999999</v>
      </c>
      <c r="BJ243" s="28">
        <v>0.11219999999999999</v>
      </c>
      <c r="BK243" s="28">
        <v>2.92E-2</v>
      </c>
      <c r="BL243" s="28">
        <v>2.0899999999999998E-2</v>
      </c>
    </row>
    <row r="244" spans="1:64" x14ac:dyDescent="0.25">
      <c r="A244" s="28" t="s">
        <v>508</v>
      </c>
      <c r="B244" s="28">
        <v>48082</v>
      </c>
      <c r="C244" s="28">
        <v>111.14</v>
      </c>
      <c r="D244" s="28">
        <v>17.600000000000001</v>
      </c>
      <c r="E244" s="29">
        <v>1956.51</v>
      </c>
      <c r="F244" s="29">
        <v>1934.48</v>
      </c>
      <c r="G244" s="28">
        <v>4.5999999999999999E-3</v>
      </c>
      <c r="H244" s="28">
        <v>2.9999999999999997E-4</v>
      </c>
      <c r="I244" s="28">
        <v>5.1000000000000004E-3</v>
      </c>
      <c r="J244" s="28">
        <v>1.6999999999999999E-3</v>
      </c>
      <c r="K244" s="28">
        <v>9.7999999999999997E-3</v>
      </c>
      <c r="L244" s="28">
        <v>0.9607</v>
      </c>
      <c r="M244" s="28">
        <v>1.78E-2</v>
      </c>
      <c r="N244" s="28">
        <v>0.37690000000000001</v>
      </c>
      <c r="O244" s="28">
        <v>7.1000000000000004E-3</v>
      </c>
      <c r="P244" s="28">
        <v>0.1308</v>
      </c>
      <c r="Q244" s="28">
        <v>88.49</v>
      </c>
      <c r="R244" s="29">
        <v>53581.59</v>
      </c>
      <c r="S244" s="28">
        <v>0.19309999999999999</v>
      </c>
      <c r="T244" s="28">
        <v>0.19370000000000001</v>
      </c>
      <c r="U244" s="28">
        <v>0.61319999999999997</v>
      </c>
      <c r="V244" s="28">
        <v>18.600000000000001</v>
      </c>
      <c r="W244" s="28">
        <v>13</v>
      </c>
      <c r="X244" s="29">
        <v>69743.16</v>
      </c>
      <c r="Y244" s="28">
        <v>144.96</v>
      </c>
      <c r="Z244" s="29">
        <v>130739.22</v>
      </c>
      <c r="AA244" s="28">
        <v>0.80500000000000005</v>
      </c>
      <c r="AB244" s="28">
        <v>0.14449999999999999</v>
      </c>
      <c r="AC244" s="28">
        <v>4.9099999999999998E-2</v>
      </c>
      <c r="AD244" s="28">
        <v>1.4E-3</v>
      </c>
      <c r="AE244" s="28">
        <v>0.19739999999999999</v>
      </c>
      <c r="AF244" s="28">
        <v>130.74</v>
      </c>
      <c r="AG244" s="29">
        <v>3616.24</v>
      </c>
      <c r="AH244" s="28">
        <v>444.25</v>
      </c>
      <c r="AI244" s="29">
        <v>133065.10999999999</v>
      </c>
      <c r="AJ244" s="28" t="s">
        <v>16</v>
      </c>
      <c r="AK244" s="29">
        <v>31480</v>
      </c>
      <c r="AL244" s="29">
        <v>44242.06</v>
      </c>
      <c r="AM244" s="28">
        <v>42.33</v>
      </c>
      <c r="AN244" s="28">
        <v>26.62</v>
      </c>
      <c r="AO244" s="28">
        <v>30.11</v>
      </c>
      <c r="AP244" s="28">
        <v>4.4800000000000004</v>
      </c>
      <c r="AQ244" s="28">
        <v>990.68</v>
      </c>
      <c r="AR244" s="28">
        <v>1.0307999999999999</v>
      </c>
      <c r="AS244" s="29">
        <v>1047.5999999999999</v>
      </c>
      <c r="AT244" s="29">
        <v>1894.1</v>
      </c>
      <c r="AU244" s="29">
        <v>5081.76</v>
      </c>
      <c r="AV244" s="28">
        <v>867.88</v>
      </c>
      <c r="AW244" s="28">
        <v>217.74</v>
      </c>
      <c r="AX244" s="29">
        <v>9109.08</v>
      </c>
      <c r="AY244" s="29">
        <v>4261.09</v>
      </c>
      <c r="AZ244" s="28">
        <v>0.4768</v>
      </c>
      <c r="BA244" s="29">
        <v>3946.91</v>
      </c>
      <c r="BB244" s="28">
        <v>0.44159999999999999</v>
      </c>
      <c r="BC244" s="28">
        <v>729.35</v>
      </c>
      <c r="BD244" s="28">
        <v>8.1600000000000006E-2</v>
      </c>
      <c r="BE244" s="29">
        <v>8937.34</v>
      </c>
      <c r="BF244" s="29">
        <v>3638.25</v>
      </c>
      <c r="BG244" s="28">
        <v>1.1011</v>
      </c>
      <c r="BH244" s="28">
        <v>0.56489999999999996</v>
      </c>
      <c r="BI244" s="28">
        <v>0.2281</v>
      </c>
      <c r="BJ244" s="28">
        <v>0.1457</v>
      </c>
      <c r="BK244" s="28">
        <v>3.39E-2</v>
      </c>
      <c r="BL244" s="28">
        <v>2.7400000000000001E-2</v>
      </c>
    </row>
    <row r="245" spans="1:64" x14ac:dyDescent="0.25">
      <c r="A245" s="28" t="s">
        <v>509</v>
      </c>
      <c r="B245" s="28">
        <v>50286</v>
      </c>
      <c r="C245" s="28">
        <v>108.9</v>
      </c>
      <c r="D245" s="28">
        <v>15.87</v>
      </c>
      <c r="E245" s="29">
        <v>1727.84</v>
      </c>
      <c r="F245" s="29">
        <v>1725.1</v>
      </c>
      <c r="G245" s="28">
        <v>2.0999999999999999E-3</v>
      </c>
      <c r="H245" s="28">
        <v>2.0000000000000001E-4</v>
      </c>
      <c r="I245" s="28">
        <v>4.5999999999999999E-3</v>
      </c>
      <c r="J245" s="28">
        <v>1.1999999999999999E-3</v>
      </c>
      <c r="K245" s="28">
        <v>6.7000000000000002E-3</v>
      </c>
      <c r="L245" s="28">
        <v>0.97099999999999997</v>
      </c>
      <c r="M245" s="28">
        <v>1.41E-2</v>
      </c>
      <c r="N245" s="28">
        <v>0.49049999999999999</v>
      </c>
      <c r="O245" s="28">
        <v>6.7999999999999996E-3</v>
      </c>
      <c r="P245" s="28">
        <v>0.14940000000000001</v>
      </c>
      <c r="Q245" s="28">
        <v>78.17</v>
      </c>
      <c r="R245" s="29">
        <v>50133.93</v>
      </c>
      <c r="S245" s="28">
        <v>0.20219999999999999</v>
      </c>
      <c r="T245" s="28">
        <v>0.18240000000000001</v>
      </c>
      <c r="U245" s="28">
        <v>0.61550000000000005</v>
      </c>
      <c r="V245" s="28">
        <v>18.18</v>
      </c>
      <c r="W245" s="28">
        <v>11.68</v>
      </c>
      <c r="X245" s="29">
        <v>67343.56</v>
      </c>
      <c r="Y245" s="28">
        <v>142.51</v>
      </c>
      <c r="Z245" s="29">
        <v>104207.99</v>
      </c>
      <c r="AA245" s="28">
        <v>0.79830000000000001</v>
      </c>
      <c r="AB245" s="28">
        <v>0.1409</v>
      </c>
      <c r="AC245" s="28">
        <v>5.9499999999999997E-2</v>
      </c>
      <c r="AD245" s="28">
        <v>1.1999999999999999E-3</v>
      </c>
      <c r="AE245" s="28">
        <v>0.2049</v>
      </c>
      <c r="AF245" s="28">
        <v>104.21</v>
      </c>
      <c r="AG245" s="29">
        <v>2774.78</v>
      </c>
      <c r="AH245" s="28">
        <v>353.96</v>
      </c>
      <c r="AI245" s="29">
        <v>99179.69</v>
      </c>
      <c r="AJ245" s="28" t="s">
        <v>16</v>
      </c>
      <c r="AK245" s="29">
        <v>27607</v>
      </c>
      <c r="AL245" s="29">
        <v>38388.410000000003</v>
      </c>
      <c r="AM245" s="28">
        <v>37.450000000000003</v>
      </c>
      <c r="AN245" s="28">
        <v>25.07</v>
      </c>
      <c r="AO245" s="28">
        <v>26.91</v>
      </c>
      <c r="AP245" s="28">
        <v>4.2300000000000004</v>
      </c>
      <c r="AQ245" s="28">
        <v>948.29</v>
      </c>
      <c r="AR245" s="28">
        <v>0.94550000000000001</v>
      </c>
      <c r="AS245" s="29">
        <v>1072.46</v>
      </c>
      <c r="AT245" s="29">
        <v>1961.63</v>
      </c>
      <c r="AU245" s="29">
        <v>5042.6499999999996</v>
      </c>
      <c r="AV245" s="28">
        <v>831.71</v>
      </c>
      <c r="AW245" s="28">
        <v>224.92</v>
      </c>
      <c r="AX245" s="29">
        <v>9133.3799999999992</v>
      </c>
      <c r="AY245" s="29">
        <v>5078.93</v>
      </c>
      <c r="AZ245" s="28">
        <v>0.56410000000000005</v>
      </c>
      <c r="BA245" s="29">
        <v>2924.02</v>
      </c>
      <c r="BB245" s="28">
        <v>0.32479999999999998</v>
      </c>
      <c r="BC245" s="29">
        <v>1000.69</v>
      </c>
      <c r="BD245" s="28">
        <v>0.1111</v>
      </c>
      <c r="BE245" s="29">
        <v>9003.6299999999992</v>
      </c>
      <c r="BF245" s="29">
        <v>4876.76</v>
      </c>
      <c r="BG245" s="28">
        <v>1.9845999999999999</v>
      </c>
      <c r="BH245" s="28">
        <v>0.54969999999999997</v>
      </c>
      <c r="BI245" s="28">
        <v>0.2412</v>
      </c>
      <c r="BJ245" s="28">
        <v>0.15559999999999999</v>
      </c>
      <c r="BK245" s="28">
        <v>3.4299999999999997E-2</v>
      </c>
      <c r="BL245" s="28">
        <v>1.9199999999999998E-2</v>
      </c>
    </row>
    <row r="246" spans="1:64" x14ac:dyDescent="0.25">
      <c r="A246" s="28" t="s">
        <v>510</v>
      </c>
      <c r="B246" s="28">
        <v>44149</v>
      </c>
      <c r="C246" s="28">
        <v>30.76</v>
      </c>
      <c r="D246" s="28">
        <v>76.62</v>
      </c>
      <c r="E246" s="29">
        <v>2356.87</v>
      </c>
      <c r="F246" s="29">
        <v>2244.5700000000002</v>
      </c>
      <c r="G246" s="28">
        <v>6.6E-3</v>
      </c>
      <c r="H246" s="28">
        <v>2.0000000000000001E-4</v>
      </c>
      <c r="I246" s="28">
        <v>4.3400000000000001E-2</v>
      </c>
      <c r="J246" s="28">
        <v>1E-3</v>
      </c>
      <c r="K246" s="28">
        <v>1.9300000000000001E-2</v>
      </c>
      <c r="L246" s="28">
        <v>0.87929999999999997</v>
      </c>
      <c r="M246" s="28">
        <v>5.0200000000000002E-2</v>
      </c>
      <c r="N246" s="28">
        <v>0.55459999999999998</v>
      </c>
      <c r="O246" s="28">
        <v>3.8999999999999998E-3</v>
      </c>
      <c r="P246" s="28">
        <v>0.15659999999999999</v>
      </c>
      <c r="Q246" s="28">
        <v>100.05</v>
      </c>
      <c r="R246" s="29">
        <v>50710.65</v>
      </c>
      <c r="S246" s="28">
        <v>0.21299999999999999</v>
      </c>
      <c r="T246" s="28">
        <v>0.1699</v>
      </c>
      <c r="U246" s="28">
        <v>0.61709999999999998</v>
      </c>
      <c r="V246" s="28">
        <v>17.71</v>
      </c>
      <c r="W246" s="28">
        <v>13.81</v>
      </c>
      <c r="X246" s="29">
        <v>71668.98</v>
      </c>
      <c r="Y246" s="28">
        <v>165.9</v>
      </c>
      <c r="Z246" s="29">
        <v>99264.7</v>
      </c>
      <c r="AA246" s="28">
        <v>0.73089999999999999</v>
      </c>
      <c r="AB246" s="28">
        <v>0.2258</v>
      </c>
      <c r="AC246" s="28">
        <v>4.2000000000000003E-2</v>
      </c>
      <c r="AD246" s="28">
        <v>1.2999999999999999E-3</v>
      </c>
      <c r="AE246" s="28">
        <v>0.27</v>
      </c>
      <c r="AF246" s="28">
        <v>99.26</v>
      </c>
      <c r="AG246" s="29">
        <v>2974.37</v>
      </c>
      <c r="AH246" s="28">
        <v>390.42</v>
      </c>
      <c r="AI246" s="29">
        <v>103050.64</v>
      </c>
      <c r="AJ246" s="28" t="s">
        <v>16</v>
      </c>
      <c r="AK246" s="29">
        <v>25984</v>
      </c>
      <c r="AL246" s="29">
        <v>38183.1</v>
      </c>
      <c r="AM246" s="28">
        <v>47.44</v>
      </c>
      <c r="AN246" s="28">
        <v>27.68</v>
      </c>
      <c r="AO246" s="28">
        <v>33.51</v>
      </c>
      <c r="AP246" s="28">
        <v>4.3600000000000003</v>
      </c>
      <c r="AQ246" s="28">
        <v>694.24</v>
      </c>
      <c r="AR246" s="28">
        <v>0.90839999999999999</v>
      </c>
      <c r="AS246" s="29">
        <v>1116.81</v>
      </c>
      <c r="AT246" s="29">
        <v>1700.91</v>
      </c>
      <c r="AU246" s="29">
        <v>5358.37</v>
      </c>
      <c r="AV246" s="28">
        <v>925.21</v>
      </c>
      <c r="AW246" s="28">
        <v>274.18</v>
      </c>
      <c r="AX246" s="29">
        <v>9375.48</v>
      </c>
      <c r="AY246" s="29">
        <v>5107.63</v>
      </c>
      <c r="AZ246" s="28">
        <v>0.54869999999999997</v>
      </c>
      <c r="BA246" s="29">
        <v>3116.5</v>
      </c>
      <c r="BB246" s="28">
        <v>0.33479999999999999</v>
      </c>
      <c r="BC246" s="29">
        <v>1084.1600000000001</v>
      </c>
      <c r="BD246" s="28">
        <v>0.11650000000000001</v>
      </c>
      <c r="BE246" s="29">
        <v>9308.2800000000007</v>
      </c>
      <c r="BF246" s="29">
        <v>4186.83</v>
      </c>
      <c r="BG246" s="28">
        <v>1.5785</v>
      </c>
      <c r="BH246" s="28">
        <v>0.55459999999999998</v>
      </c>
      <c r="BI246" s="28">
        <v>0.22320000000000001</v>
      </c>
      <c r="BJ246" s="28">
        <v>0.1668</v>
      </c>
      <c r="BK246" s="28">
        <v>3.2199999999999999E-2</v>
      </c>
      <c r="BL246" s="28">
        <v>2.3199999999999998E-2</v>
      </c>
    </row>
    <row r="247" spans="1:64" x14ac:dyDescent="0.25">
      <c r="A247" s="28" t="s">
        <v>511</v>
      </c>
      <c r="B247" s="28">
        <v>49809</v>
      </c>
      <c r="C247" s="28">
        <v>72.52</v>
      </c>
      <c r="D247" s="28">
        <v>10.25</v>
      </c>
      <c r="E247" s="28">
        <v>743.47</v>
      </c>
      <c r="F247" s="28">
        <v>744.71</v>
      </c>
      <c r="G247" s="28">
        <v>2.5999999999999999E-3</v>
      </c>
      <c r="H247" s="28">
        <v>2.9999999999999997E-4</v>
      </c>
      <c r="I247" s="28">
        <v>4.1999999999999997E-3</v>
      </c>
      <c r="J247" s="28">
        <v>8.9999999999999998E-4</v>
      </c>
      <c r="K247" s="28">
        <v>8.6999999999999994E-3</v>
      </c>
      <c r="L247" s="28">
        <v>0.96970000000000001</v>
      </c>
      <c r="M247" s="28">
        <v>1.3599999999999999E-2</v>
      </c>
      <c r="N247" s="28">
        <v>0.3468</v>
      </c>
      <c r="O247" s="28">
        <v>0</v>
      </c>
      <c r="P247" s="28">
        <v>0.12139999999999999</v>
      </c>
      <c r="Q247" s="28">
        <v>37.33</v>
      </c>
      <c r="R247" s="29">
        <v>47417.89</v>
      </c>
      <c r="S247" s="28">
        <v>0.246</v>
      </c>
      <c r="T247" s="28">
        <v>0.19109999999999999</v>
      </c>
      <c r="U247" s="28">
        <v>0.56299999999999994</v>
      </c>
      <c r="V247" s="28">
        <v>16.600000000000001</v>
      </c>
      <c r="W247" s="28">
        <v>6.52</v>
      </c>
      <c r="X247" s="29">
        <v>59731.72</v>
      </c>
      <c r="Y247" s="28">
        <v>109.03</v>
      </c>
      <c r="Z247" s="29">
        <v>125559.97</v>
      </c>
      <c r="AA247" s="28">
        <v>0.82030000000000003</v>
      </c>
      <c r="AB247" s="28">
        <v>9.5399999999999999E-2</v>
      </c>
      <c r="AC247" s="28">
        <v>8.3000000000000004E-2</v>
      </c>
      <c r="AD247" s="28">
        <v>1.2999999999999999E-3</v>
      </c>
      <c r="AE247" s="28">
        <v>0.1804</v>
      </c>
      <c r="AF247" s="28">
        <v>125.56</v>
      </c>
      <c r="AG247" s="29">
        <v>3521.64</v>
      </c>
      <c r="AH247" s="28">
        <v>444.77</v>
      </c>
      <c r="AI247" s="29">
        <v>124201.36</v>
      </c>
      <c r="AJ247" s="28" t="s">
        <v>16</v>
      </c>
      <c r="AK247" s="29">
        <v>32667</v>
      </c>
      <c r="AL247" s="29">
        <v>43003.45</v>
      </c>
      <c r="AM247" s="28">
        <v>43.47</v>
      </c>
      <c r="AN247" s="28">
        <v>26.03</v>
      </c>
      <c r="AO247" s="28">
        <v>29.14</v>
      </c>
      <c r="AP247" s="28">
        <v>4.66</v>
      </c>
      <c r="AQ247" s="29">
        <v>1236.55</v>
      </c>
      <c r="AR247" s="28">
        <v>1.1681999999999999</v>
      </c>
      <c r="AS247" s="29">
        <v>1290.0999999999999</v>
      </c>
      <c r="AT247" s="29">
        <v>1871.87</v>
      </c>
      <c r="AU247" s="29">
        <v>5056.25</v>
      </c>
      <c r="AV247" s="28">
        <v>984.41</v>
      </c>
      <c r="AW247" s="28">
        <v>201.65</v>
      </c>
      <c r="AX247" s="29">
        <v>9404.2800000000007</v>
      </c>
      <c r="AY247" s="29">
        <v>4344.92</v>
      </c>
      <c r="AZ247" s="28">
        <v>0.46060000000000001</v>
      </c>
      <c r="BA247" s="29">
        <v>4331.34</v>
      </c>
      <c r="BB247" s="28">
        <v>0.45910000000000001</v>
      </c>
      <c r="BC247" s="28">
        <v>757.76</v>
      </c>
      <c r="BD247" s="28">
        <v>8.0299999999999996E-2</v>
      </c>
      <c r="BE247" s="29">
        <v>9434.02</v>
      </c>
      <c r="BF247" s="29">
        <v>3754.35</v>
      </c>
      <c r="BG247" s="28">
        <v>1.1966000000000001</v>
      </c>
      <c r="BH247" s="28">
        <v>0.54610000000000003</v>
      </c>
      <c r="BI247" s="28">
        <v>0.21240000000000001</v>
      </c>
      <c r="BJ247" s="28">
        <v>0.18029999999999999</v>
      </c>
      <c r="BK247" s="28">
        <v>3.5900000000000001E-2</v>
      </c>
      <c r="BL247" s="28">
        <v>2.53E-2</v>
      </c>
    </row>
    <row r="248" spans="1:64" x14ac:dyDescent="0.25">
      <c r="A248" s="28" t="s">
        <v>512</v>
      </c>
      <c r="B248" s="28">
        <v>44156</v>
      </c>
      <c r="C248" s="28">
        <v>131.05000000000001</v>
      </c>
      <c r="D248" s="28">
        <v>17.940000000000001</v>
      </c>
      <c r="E248" s="29">
        <v>2351.4699999999998</v>
      </c>
      <c r="F248" s="29">
        <v>2284.4299999999998</v>
      </c>
      <c r="G248" s="28">
        <v>3.5999999999999999E-3</v>
      </c>
      <c r="H248" s="28">
        <v>1E-4</v>
      </c>
      <c r="I248" s="28">
        <v>6.1000000000000004E-3</v>
      </c>
      <c r="J248" s="28">
        <v>1.2999999999999999E-3</v>
      </c>
      <c r="K248" s="28">
        <v>7.9000000000000008E-3</v>
      </c>
      <c r="L248" s="28">
        <v>0.96340000000000003</v>
      </c>
      <c r="M248" s="28">
        <v>1.77E-2</v>
      </c>
      <c r="N248" s="28">
        <v>0.4718</v>
      </c>
      <c r="O248" s="28">
        <v>1.1000000000000001E-3</v>
      </c>
      <c r="P248" s="28">
        <v>0.151</v>
      </c>
      <c r="Q248" s="28">
        <v>102.92</v>
      </c>
      <c r="R248" s="29">
        <v>52169.8</v>
      </c>
      <c r="S248" s="28">
        <v>0.18490000000000001</v>
      </c>
      <c r="T248" s="28">
        <v>0.18479999999999999</v>
      </c>
      <c r="U248" s="28">
        <v>0.63029999999999997</v>
      </c>
      <c r="V248" s="28">
        <v>18.2</v>
      </c>
      <c r="W248" s="28">
        <v>14.49</v>
      </c>
      <c r="X248" s="29">
        <v>70375.75</v>
      </c>
      <c r="Y248" s="28">
        <v>157.13999999999999</v>
      </c>
      <c r="Z248" s="29">
        <v>119555.71</v>
      </c>
      <c r="AA248" s="28">
        <v>0.77180000000000004</v>
      </c>
      <c r="AB248" s="28">
        <v>0.15540000000000001</v>
      </c>
      <c r="AC248" s="28">
        <v>7.1400000000000005E-2</v>
      </c>
      <c r="AD248" s="28">
        <v>1.4E-3</v>
      </c>
      <c r="AE248" s="28">
        <v>0.23069999999999999</v>
      </c>
      <c r="AF248" s="28">
        <v>119.56</v>
      </c>
      <c r="AG248" s="29">
        <v>3310.62</v>
      </c>
      <c r="AH248" s="28">
        <v>401.78</v>
      </c>
      <c r="AI248" s="29">
        <v>117241.71</v>
      </c>
      <c r="AJ248" s="28" t="s">
        <v>16</v>
      </c>
      <c r="AK248" s="29">
        <v>28170</v>
      </c>
      <c r="AL248" s="29">
        <v>41027.75</v>
      </c>
      <c r="AM248" s="28">
        <v>41.01</v>
      </c>
      <c r="AN248" s="28">
        <v>25.65</v>
      </c>
      <c r="AO248" s="28">
        <v>29.16</v>
      </c>
      <c r="AP248" s="28">
        <v>4.0599999999999996</v>
      </c>
      <c r="AQ248" s="28">
        <v>678.96</v>
      </c>
      <c r="AR248" s="28">
        <v>0.98219999999999996</v>
      </c>
      <c r="AS248" s="29">
        <v>1030.49</v>
      </c>
      <c r="AT248" s="29">
        <v>1845.19</v>
      </c>
      <c r="AU248" s="29">
        <v>5122.3599999999997</v>
      </c>
      <c r="AV248" s="28">
        <v>911.13</v>
      </c>
      <c r="AW248" s="28">
        <v>244.8</v>
      </c>
      <c r="AX248" s="29">
        <v>9153.9699999999993</v>
      </c>
      <c r="AY248" s="29">
        <v>4799.7700000000004</v>
      </c>
      <c r="AZ248" s="28">
        <v>0.52210000000000001</v>
      </c>
      <c r="BA248" s="29">
        <v>3433.96</v>
      </c>
      <c r="BB248" s="28">
        <v>0.3735</v>
      </c>
      <c r="BC248" s="28">
        <v>960.07</v>
      </c>
      <c r="BD248" s="28">
        <v>0.10440000000000001</v>
      </c>
      <c r="BE248" s="29">
        <v>9193.7999999999993</v>
      </c>
      <c r="BF248" s="29">
        <v>4176.68</v>
      </c>
      <c r="BG248" s="28">
        <v>1.4792000000000001</v>
      </c>
      <c r="BH248" s="28">
        <v>0.56579999999999997</v>
      </c>
      <c r="BI248" s="28">
        <v>0.22639999999999999</v>
      </c>
      <c r="BJ248" s="28">
        <v>0.15040000000000001</v>
      </c>
      <c r="BK248" s="28">
        <v>3.4000000000000002E-2</v>
      </c>
      <c r="BL248" s="28">
        <v>2.35E-2</v>
      </c>
    </row>
    <row r="249" spans="1:64" x14ac:dyDescent="0.25">
      <c r="A249" s="28" t="s">
        <v>513</v>
      </c>
      <c r="B249" s="28">
        <v>49858</v>
      </c>
      <c r="C249" s="28">
        <v>33.86</v>
      </c>
      <c r="D249" s="28">
        <v>152.88</v>
      </c>
      <c r="E249" s="29">
        <v>5176.1000000000004</v>
      </c>
      <c r="F249" s="29">
        <v>5007.43</v>
      </c>
      <c r="G249" s="28">
        <v>3.04E-2</v>
      </c>
      <c r="H249" s="28">
        <v>5.0000000000000001E-4</v>
      </c>
      <c r="I249" s="28">
        <v>3.32E-2</v>
      </c>
      <c r="J249" s="28">
        <v>1E-3</v>
      </c>
      <c r="K249" s="28">
        <v>1.7999999999999999E-2</v>
      </c>
      <c r="L249" s="28">
        <v>0.88819999999999999</v>
      </c>
      <c r="M249" s="28">
        <v>2.8799999999999999E-2</v>
      </c>
      <c r="N249" s="28">
        <v>0.18129999999999999</v>
      </c>
      <c r="O249" s="28">
        <v>1.3299999999999999E-2</v>
      </c>
      <c r="P249" s="28">
        <v>0.114</v>
      </c>
      <c r="Q249" s="28">
        <v>219.25</v>
      </c>
      <c r="R249" s="29">
        <v>63928.51</v>
      </c>
      <c r="S249" s="28">
        <v>0.2319</v>
      </c>
      <c r="T249" s="28">
        <v>0.2132</v>
      </c>
      <c r="U249" s="28">
        <v>0.55489999999999995</v>
      </c>
      <c r="V249" s="28">
        <v>19.53</v>
      </c>
      <c r="W249" s="28">
        <v>25.39</v>
      </c>
      <c r="X249" s="29">
        <v>85991.22</v>
      </c>
      <c r="Y249" s="28">
        <v>201.44</v>
      </c>
      <c r="Z249" s="29">
        <v>197753.38</v>
      </c>
      <c r="AA249" s="28">
        <v>0.75639999999999996</v>
      </c>
      <c r="AB249" s="28">
        <v>0.22209999999999999</v>
      </c>
      <c r="AC249" s="28">
        <v>2.07E-2</v>
      </c>
      <c r="AD249" s="28">
        <v>8.0000000000000004E-4</v>
      </c>
      <c r="AE249" s="28">
        <v>0.2437</v>
      </c>
      <c r="AF249" s="28">
        <v>197.75</v>
      </c>
      <c r="AG249" s="29">
        <v>7140.03</v>
      </c>
      <c r="AH249" s="28">
        <v>828.24</v>
      </c>
      <c r="AI249" s="29">
        <v>222951.34</v>
      </c>
      <c r="AJ249" s="28" t="s">
        <v>16</v>
      </c>
      <c r="AK249" s="29">
        <v>41404</v>
      </c>
      <c r="AL249" s="29">
        <v>66108.12</v>
      </c>
      <c r="AM249" s="28">
        <v>64.14</v>
      </c>
      <c r="AN249" s="28">
        <v>35.409999999999997</v>
      </c>
      <c r="AO249" s="28">
        <v>37.619999999999997</v>
      </c>
      <c r="AP249" s="28">
        <v>4.66</v>
      </c>
      <c r="AQ249" s="28">
        <v>0</v>
      </c>
      <c r="AR249" s="28">
        <v>0.74099999999999999</v>
      </c>
      <c r="AS249" s="29">
        <v>1142.8399999999999</v>
      </c>
      <c r="AT249" s="29">
        <v>1989.44</v>
      </c>
      <c r="AU249" s="29">
        <v>5922.78</v>
      </c>
      <c r="AV249" s="29">
        <v>1146.1199999999999</v>
      </c>
      <c r="AW249" s="28">
        <v>308.57</v>
      </c>
      <c r="AX249" s="29">
        <v>10509.77</v>
      </c>
      <c r="AY249" s="29">
        <v>3087.09</v>
      </c>
      <c r="AZ249" s="28">
        <v>0.30669999999999997</v>
      </c>
      <c r="BA249" s="29">
        <v>6476.69</v>
      </c>
      <c r="BB249" s="28">
        <v>0.64339999999999997</v>
      </c>
      <c r="BC249" s="28">
        <v>502.22</v>
      </c>
      <c r="BD249" s="28">
        <v>4.99E-2</v>
      </c>
      <c r="BE249" s="29">
        <v>10066</v>
      </c>
      <c r="BF249" s="29">
        <v>1612.71</v>
      </c>
      <c r="BG249" s="28">
        <v>0.23019999999999999</v>
      </c>
      <c r="BH249" s="28">
        <v>0.60489999999999999</v>
      </c>
      <c r="BI249" s="28">
        <v>0.23369999999999999</v>
      </c>
      <c r="BJ249" s="28">
        <v>0.1099</v>
      </c>
      <c r="BK249" s="28">
        <v>2.92E-2</v>
      </c>
      <c r="BL249" s="28">
        <v>2.23E-2</v>
      </c>
    </row>
    <row r="250" spans="1:64" x14ac:dyDescent="0.25">
      <c r="A250" s="28" t="s">
        <v>514</v>
      </c>
      <c r="B250" s="28">
        <v>48322</v>
      </c>
      <c r="C250" s="28">
        <v>85.1</v>
      </c>
      <c r="D250" s="28">
        <v>13.5</v>
      </c>
      <c r="E250" s="29">
        <v>1148.92</v>
      </c>
      <c r="F250" s="29">
        <v>1147</v>
      </c>
      <c r="G250" s="28">
        <v>2.8999999999999998E-3</v>
      </c>
      <c r="H250" s="28">
        <v>1E-4</v>
      </c>
      <c r="I250" s="28">
        <v>5.1000000000000004E-3</v>
      </c>
      <c r="J250" s="28">
        <v>1.1999999999999999E-3</v>
      </c>
      <c r="K250" s="28">
        <v>6.7000000000000002E-3</v>
      </c>
      <c r="L250" s="28">
        <v>0.96960000000000002</v>
      </c>
      <c r="M250" s="28">
        <v>1.44E-2</v>
      </c>
      <c r="N250" s="28">
        <v>0.41299999999999998</v>
      </c>
      <c r="O250" s="28">
        <v>5.0000000000000001E-4</v>
      </c>
      <c r="P250" s="28">
        <v>0.1409</v>
      </c>
      <c r="Q250" s="28">
        <v>56.12</v>
      </c>
      <c r="R250" s="29">
        <v>48747.01</v>
      </c>
      <c r="S250" s="28">
        <v>0.23319999999999999</v>
      </c>
      <c r="T250" s="28">
        <v>0.1797</v>
      </c>
      <c r="U250" s="28">
        <v>0.58709999999999996</v>
      </c>
      <c r="V250" s="28">
        <v>17.260000000000002</v>
      </c>
      <c r="W250" s="28">
        <v>8.57</v>
      </c>
      <c r="X250" s="29">
        <v>65981.13</v>
      </c>
      <c r="Y250" s="28">
        <v>129.81</v>
      </c>
      <c r="Z250" s="29">
        <v>146688.29999999999</v>
      </c>
      <c r="AA250" s="28">
        <v>0.71030000000000004</v>
      </c>
      <c r="AB250" s="28">
        <v>0.1603</v>
      </c>
      <c r="AC250" s="28">
        <v>0.12839999999999999</v>
      </c>
      <c r="AD250" s="28">
        <v>1E-3</v>
      </c>
      <c r="AE250" s="28">
        <v>0.29310000000000003</v>
      </c>
      <c r="AF250" s="28">
        <v>146.69</v>
      </c>
      <c r="AG250" s="29">
        <v>4141.67</v>
      </c>
      <c r="AH250" s="28">
        <v>446.51</v>
      </c>
      <c r="AI250" s="29">
        <v>138640.94</v>
      </c>
      <c r="AJ250" s="28" t="s">
        <v>16</v>
      </c>
      <c r="AK250" s="29">
        <v>30208</v>
      </c>
      <c r="AL250" s="29">
        <v>43925.98</v>
      </c>
      <c r="AM250" s="28">
        <v>39.07</v>
      </c>
      <c r="AN250" s="28">
        <v>25.57</v>
      </c>
      <c r="AO250" s="28">
        <v>27.33</v>
      </c>
      <c r="AP250" s="28">
        <v>4.25</v>
      </c>
      <c r="AQ250" s="28">
        <v>907.4</v>
      </c>
      <c r="AR250" s="28">
        <v>0.94679999999999997</v>
      </c>
      <c r="AS250" s="29">
        <v>1245.0999999999999</v>
      </c>
      <c r="AT250" s="29">
        <v>1816.1</v>
      </c>
      <c r="AU250" s="29">
        <v>5202.99</v>
      </c>
      <c r="AV250" s="28">
        <v>770.42</v>
      </c>
      <c r="AW250" s="28">
        <v>208.36</v>
      </c>
      <c r="AX250" s="29">
        <v>9242.98</v>
      </c>
      <c r="AY250" s="29">
        <v>4274.78</v>
      </c>
      <c r="AZ250" s="28">
        <v>0.44479999999999997</v>
      </c>
      <c r="BA250" s="29">
        <v>4371.16</v>
      </c>
      <c r="BB250" s="28">
        <v>0.45479999999999998</v>
      </c>
      <c r="BC250" s="28">
        <v>964.58</v>
      </c>
      <c r="BD250" s="28">
        <v>0.1004</v>
      </c>
      <c r="BE250" s="29">
        <v>9610.52</v>
      </c>
      <c r="BF250" s="29">
        <v>3547.99</v>
      </c>
      <c r="BG250" s="28">
        <v>1.0106999999999999</v>
      </c>
      <c r="BH250" s="28">
        <v>0.5323</v>
      </c>
      <c r="BI250" s="28">
        <v>0.22090000000000001</v>
      </c>
      <c r="BJ250" s="28">
        <v>0.18640000000000001</v>
      </c>
      <c r="BK250" s="28">
        <v>3.5999999999999997E-2</v>
      </c>
      <c r="BL250" s="28">
        <v>2.4400000000000002E-2</v>
      </c>
    </row>
    <row r="251" spans="1:64" x14ac:dyDescent="0.25">
      <c r="A251" s="28" t="s">
        <v>515</v>
      </c>
      <c r="B251" s="28">
        <v>49205</v>
      </c>
      <c r="C251" s="28">
        <v>87.52</v>
      </c>
      <c r="D251" s="28">
        <v>17.98</v>
      </c>
      <c r="E251" s="29">
        <v>1574.07</v>
      </c>
      <c r="F251" s="29">
        <v>1588.76</v>
      </c>
      <c r="G251" s="28">
        <v>2.8E-3</v>
      </c>
      <c r="H251" s="28">
        <v>0</v>
      </c>
      <c r="I251" s="28">
        <v>5.1000000000000004E-3</v>
      </c>
      <c r="J251" s="28">
        <v>5.9999999999999995E-4</v>
      </c>
      <c r="K251" s="28">
        <v>5.7999999999999996E-3</v>
      </c>
      <c r="L251" s="28">
        <v>0.9738</v>
      </c>
      <c r="M251" s="28">
        <v>1.1900000000000001E-2</v>
      </c>
      <c r="N251" s="28">
        <v>0.35649999999999998</v>
      </c>
      <c r="O251" s="28">
        <v>0</v>
      </c>
      <c r="P251" s="28">
        <v>0.13120000000000001</v>
      </c>
      <c r="Q251" s="28">
        <v>71.31</v>
      </c>
      <c r="R251" s="29">
        <v>52190.66</v>
      </c>
      <c r="S251" s="28">
        <v>0.20250000000000001</v>
      </c>
      <c r="T251" s="28">
        <v>0.19139999999999999</v>
      </c>
      <c r="U251" s="28">
        <v>0.60609999999999997</v>
      </c>
      <c r="V251" s="28">
        <v>18.59</v>
      </c>
      <c r="W251" s="28">
        <v>10.79</v>
      </c>
      <c r="X251" s="29">
        <v>67421.56</v>
      </c>
      <c r="Y251" s="28">
        <v>140.57</v>
      </c>
      <c r="Z251" s="29">
        <v>115933.22</v>
      </c>
      <c r="AA251" s="28">
        <v>0.86819999999999997</v>
      </c>
      <c r="AB251" s="28">
        <v>8.1699999999999995E-2</v>
      </c>
      <c r="AC251" s="28">
        <v>4.8800000000000003E-2</v>
      </c>
      <c r="AD251" s="28">
        <v>1.1999999999999999E-3</v>
      </c>
      <c r="AE251" s="28">
        <v>0.1323</v>
      </c>
      <c r="AF251" s="28">
        <v>115.93</v>
      </c>
      <c r="AG251" s="29">
        <v>3194.79</v>
      </c>
      <c r="AH251" s="28">
        <v>420.02</v>
      </c>
      <c r="AI251" s="29">
        <v>114563.94</v>
      </c>
      <c r="AJ251" s="28" t="s">
        <v>16</v>
      </c>
      <c r="AK251" s="29">
        <v>31753</v>
      </c>
      <c r="AL251" s="29">
        <v>43635.93</v>
      </c>
      <c r="AM251" s="28">
        <v>46.09</v>
      </c>
      <c r="AN251" s="28">
        <v>25.98</v>
      </c>
      <c r="AO251" s="28">
        <v>29.62</v>
      </c>
      <c r="AP251" s="28">
        <v>4.58</v>
      </c>
      <c r="AQ251" s="28">
        <v>810.07</v>
      </c>
      <c r="AR251" s="28">
        <v>0.9587</v>
      </c>
      <c r="AS251" s="29">
        <v>1094.6199999999999</v>
      </c>
      <c r="AT251" s="29">
        <v>1856.16</v>
      </c>
      <c r="AU251" s="29">
        <v>4843.58</v>
      </c>
      <c r="AV251" s="28">
        <v>883.2</v>
      </c>
      <c r="AW251" s="28">
        <v>193.52</v>
      </c>
      <c r="AX251" s="29">
        <v>8871.07</v>
      </c>
      <c r="AY251" s="29">
        <v>4752.32</v>
      </c>
      <c r="AZ251" s="28">
        <v>0.53539999999999999</v>
      </c>
      <c r="BA251" s="29">
        <v>3411.45</v>
      </c>
      <c r="BB251" s="28">
        <v>0.38440000000000002</v>
      </c>
      <c r="BC251" s="28">
        <v>711.87</v>
      </c>
      <c r="BD251" s="28">
        <v>8.0199999999999994E-2</v>
      </c>
      <c r="BE251" s="29">
        <v>8875.6299999999992</v>
      </c>
      <c r="BF251" s="29">
        <v>4456.8900000000003</v>
      </c>
      <c r="BG251" s="28">
        <v>1.4446000000000001</v>
      </c>
      <c r="BH251" s="28">
        <v>0.56869999999999998</v>
      </c>
      <c r="BI251" s="28">
        <v>0.22470000000000001</v>
      </c>
      <c r="BJ251" s="28">
        <v>0.1484</v>
      </c>
      <c r="BK251" s="28">
        <v>3.6200000000000003E-2</v>
      </c>
      <c r="BL251" s="28">
        <v>2.2100000000000002E-2</v>
      </c>
    </row>
    <row r="252" spans="1:64" x14ac:dyDescent="0.25">
      <c r="A252" s="28" t="s">
        <v>516</v>
      </c>
      <c r="B252" s="28">
        <v>45872</v>
      </c>
      <c r="C252" s="28">
        <v>125.38</v>
      </c>
      <c r="D252" s="28">
        <v>15.21</v>
      </c>
      <c r="E252" s="29">
        <v>1907.41</v>
      </c>
      <c r="F252" s="29">
        <v>1882.33</v>
      </c>
      <c r="G252" s="28">
        <v>3.7000000000000002E-3</v>
      </c>
      <c r="H252" s="28">
        <v>2.9999999999999997E-4</v>
      </c>
      <c r="I252" s="28">
        <v>5.5999999999999999E-3</v>
      </c>
      <c r="J252" s="28">
        <v>1.6000000000000001E-3</v>
      </c>
      <c r="K252" s="28">
        <v>1.0699999999999999E-2</v>
      </c>
      <c r="L252" s="28">
        <v>0.95979999999999999</v>
      </c>
      <c r="M252" s="28">
        <v>1.83E-2</v>
      </c>
      <c r="N252" s="28">
        <v>0.3972</v>
      </c>
      <c r="O252" s="28">
        <v>1.9E-3</v>
      </c>
      <c r="P252" s="28">
        <v>0.13550000000000001</v>
      </c>
      <c r="Q252" s="28">
        <v>84.4</v>
      </c>
      <c r="R252" s="29">
        <v>51994.84</v>
      </c>
      <c r="S252" s="28">
        <v>0.191</v>
      </c>
      <c r="T252" s="28">
        <v>0.19309999999999999</v>
      </c>
      <c r="U252" s="28">
        <v>0.6159</v>
      </c>
      <c r="V252" s="28">
        <v>18.649999999999999</v>
      </c>
      <c r="W252" s="28">
        <v>12.78</v>
      </c>
      <c r="X252" s="29">
        <v>68647.37</v>
      </c>
      <c r="Y252" s="28">
        <v>143.88999999999999</v>
      </c>
      <c r="Z252" s="29">
        <v>121323.78</v>
      </c>
      <c r="AA252" s="28">
        <v>0.8236</v>
      </c>
      <c r="AB252" s="28">
        <v>0.11890000000000001</v>
      </c>
      <c r="AC252" s="28">
        <v>5.6000000000000001E-2</v>
      </c>
      <c r="AD252" s="28">
        <v>1.5E-3</v>
      </c>
      <c r="AE252" s="28">
        <v>0.17699999999999999</v>
      </c>
      <c r="AF252" s="28">
        <v>121.32</v>
      </c>
      <c r="AG252" s="29">
        <v>3203.19</v>
      </c>
      <c r="AH252" s="28">
        <v>405.5</v>
      </c>
      <c r="AI252" s="29">
        <v>122889.83</v>
      </c>
      <c r="AJ252" s="28" t="s">
        <v>16</v>
      </c>
      <c r="AK252" s="29">
        <v>30813</v>
      </c>
      <c r="AL252" s="29">
        <v>43261.81</v>
      </c>
      <c r="AM252" s="28">
        <v>41.25</v>
      </c>
      <c r="AN252" s="28">
        <v>25.2</v>
      </c>
      <c r="AO252" s="28">
        <v>28.12</v>
      </c>
      <c r="AP252" s="28">
        <v>4.38</v>
      </c>
      <c r="AQ252" s="29">
        <v>1076.42</v>
      </c>
      <c r="AR252" s="28">
        <v>1.0658000000000001</v>
      </c>
      <c r="AS252" s="29">
        <v>1054.9100000000001</v>
      </c>
      <c r="AT252" s="29">
        <v>1895.62</v>
      </c>
      <c r="AU252" s="29">
        <v>4930.6899999999996</v>
      </c>
      <c r="AV252" s="28">
        <v>842.82</v>
      </c>
      <c r="AW252" s="28">
        <v>228.14</v>
      </c>
      <c r="AX252" s="29">
        <v>8952.17</v>
      </c>
      <c r="AY252" s="29">
        <v>4536.63</v>
      </c>
      <c r="AZ252" s="28">
        <v>0.50570000000000004</v>
      </c>
      <c r="BA252" s="29">
        <v>3701.04</v>
      </c>
      <c r="BB252" s="28">
        <v>0.41260000000000002</v>
      </c>
      <c r="BC252" s="28">
        <v>732.73</v>
      </c>
      <c r="BD252" s="28">
        <v>8.1699999999999995E-2</v>
      </c>
      <c r="BE252" s="29">
        <v>8970.4</v>
      </c>
      <c r="BF252" s="29">
        <v>3948.43</v>
      </c>
      <c r="BG252" s="28">
        <v>1.2982</v>
      </c>
      <c r="BH252" s="28">
        <v>0.56069999999999998</v>
      </c>
      <c r="BI252" s="28">
        <v>0.2213</v>
      </c>
      <c r="BJ252" s="28">
        <v>0.15459999999999999</v>
      </c>
      <c r="BK252" s="28">
        <v>3.6499999999999998E-2</v>
      </c>
      <c r="BL252" s="28">
        <v>2.7E-2</v>
      </c>
    </row>
    <row r="253" spans="1:64" x14ac:dyDescent="0.25">
      <c r="A253" s="28" t="s">
        <v>517</v>
      </c>
      <c r="B253" s="28">
        <v>48256</v>
      </c>
      <c r="C253" s="28">
        <v>84.14</v>
      </c>
      <c r="D253" s="28">
        <v>16.21</v>
      </c>
      <c r="E253" s="29">
        <v>1363.92</v>
      </c>
      <c r="F253" s="29">
        <v>1350.52</v>
      </c>
      <c r="G253" s="28">
        <v>4.1000000000000003E-3</v>
      </c>
      <c r="H253" s="28">
        <v>1E-4</v>
      </c>
      <c r="I253" s="28">
        <v>4.4000000000000003E-3</v>
      </c>
      <c r="J253" s="28">
        <v>1.1000000000000001E-3</v>
      </c>
      <c r="K253" s="28">
        <v>7.4999999999999997E-3</v>
      </c>
      <c r="L253" s="28">
        <v>0.96650000000000003</v>
      </c>
      <c r="M253" s="28">
        <v>1.6199999999999999E-2</v>
      </c>
      <c r="N253" s="28">
        <v>0.35599999999999998</v>
      </c>
      <c r="O253" s="28">
        <v>1.1000000000000001E-3</v>
      </c>
      <c r="P253" s="28">
        <v>0.1273</v>
      </c>
      <c r="Q253" s="28">
        <v>62.9</v>
      </c>
      <c r="R253" s="29">
        <v>52607.91</v>
      </c>
      <c r="S253" s="28">
        <v>0.2034</v>
      </c>
      <c r="T253" s="28">
        <v>0.2021</v>
      </c>
      <c r="U253" s="28">
        <v>0.59450000000000003</v>
      </c>
      <c r="V253" s="28">
        <v>18.02</v>
      </c>
      <c r="W253" s="28">
        <v>10.01</v>
      </c>
      <c r="X253" s="29">
        <v>66199.91</v>
      </c>
      <c r="Y253" s="28">
        <v>131.36000000000001</v>
      </c>
      <c r="Z253" s="29">
        <v>138435.60999999999</v>
      </c>
      <c r="AA253" s="28">
        <v>0.78320000000000001</v>
      </c>
      <c r="AB253" s="28">
        <v>0.1489</v>
      </c>
      <c r="AC253" s="28">
        <v>6.6799999999999998E-2</v>
      </c>
      <c r="AD253" s="28">
        <v>1.1000000000000001E-3</v>
      </c>
      <c r="AE253" s="28">
        <v>0.21990000000000001</v>
      </c>
      <c r="AF253" s="28">
        <v>138.44</v>
      </c>
      <c r="AG253" s="29">
        <v>3909.65</v>
      </c>
      <c r="AH253" s="28">
        <v>477.63</v>
      </c>
      <c r="AI253" s="29">
        <v>136063.97</v>
      </c>
      <c r="AJ253" s="28" t="s">
        <v>16</v>
      </c>
      <c r="AK253" s="29">
        <v>32322</v>
      </c>
      <c r="AL253" s="29">
        <v>45064.34</v>
      </c>
      <c r="AM253" s="28">
        <v>43.45</v>
      </c>
      <c r="AN253" s="28">
        <v>27.41</v>
      </c>
      <c r="AO253" s="28">
        <v>29.27</v>
      </c>
      <c r="AP253" s="28">
        <v>4.57</v>
      </c>
      <c r="AQ253" s="28">
        <v>951.53</v>
      </c>
      <c r="AR253" s="28">
        <v>1.0638000000000001</v>
      </c>
      <c r="AS253" s="29">
        <v>1207.5899999999999</v>
      </c>
      <c r="AT253" s="29">
        <v>1853.59</v>
      </c>
      <c r="AU253" s="29">
        <v>5084.34</v>
      </c>
      <c r="AV253" s="28">
        <v>852.36</v>
      </c>
      <c r="AW253" s="28">
        <v>235.1</v>
      </c>
      <c r="AX253" s="29">
        <v>9232.98</v>
      </c>
      <c r="AY253" s="29">
        <v>4123.8</v>
      </c>
      <c r="AZ253" s="28">
        <v>0.45910000000000001</v>
      </c>
      <c r="BA253" s="29">
        <v>4122.8500000000004</v>
      </c>
      <c r="BB253" s="28">
        <v>0.45900000000000002</v>
      </c>
      <c r="BC253" s="28">
        <v>734.99</v>
      </c>
      <c r="BD253" s="28">
        <v>8.1799999999999998E-2</v>
      </c>
      <c r="BE253" s="29">
        <v>8981.64</v>
      </c>
      <c r="BF253" s="29">
        <v>3364.85</v>
      </c>
      <c r="BG253" s="28">
        <v>0.98319999999999996</v>
      </c>
      <c r="BH253" s="28">
        <v>0.56779999999999997</v>
      </c>
      <c r="BI253" s="28">
        <v>0.215</v>
      </c>
      <c r="BJ253" s="28">
        <v>0.15390000000000001</v>
      </c>
      <c r="BK253" s="28">
        <v>3.6499999999999998E-2</v>
      </c>
      <c r="BL253" s="28">
        <v>2.6800000000000001E-2</v>
      </c>
    </row>
    <row r="254" spans="1:64" x14ac:dyDescent="0.25">
      <c r="A254" s="28" t="s">
        <v>518</v>
      </c>
      <c r="B254" s="28">
        <v>48686</v>
      </c>
      <c r="C254" s="28">
        <v>30.76</v>
      </c>
      <c r="D254" s="28">
        <v>42.77</v>
      </c>
      <c r="E254" s="29">
        <v>1315.66</v>
      </c>
      <c r="F254" s="29">
        <v>1251.81</v>
      </c>
      <c r="G254" s="28">
        <v>4.4000000000000003E-3</v>
      </c>
      <c r="H254" s="28">
        <v>2.0000000000000001E-4</v>
      </c>
      <c r="I254" s="28">
        <v>0.29139999999999999</v>
      </c>
      <c r="J254" s="28">
        <v>1.2999999999999999E-3</v>
      </c>
      <c r="K254" s="28">
        <v>6.4100000000000004E-2</v>
      </c>
      <c r="L254" s="28">
        <v>0.55610000000000004</v>
      </c>
      <c r="M254" s="28">
        <v>8.2400000000000001E-2</v>
      </c>
      <c r="N254" s="28">
        <v>0.64949999999999997</v>
      </c>
      <c r="O254" s="28">
        <v>1.01E-2</v>
      </c>
      <c r="P254" s="28">
        <v>0.1464</v>
      </c>
      <c r="Q254" s="28">
        <v>60.93</v>
      </c>
      <c r="R254" s="29">
        <v>51393.25</v>
      </c>
      <c r="S254" s="28">
        <v>0.2797</v>
      </c>
      <c r="T254" s="28">
        <v>0.1656</v>
      </c>
      <c r="U254" s="28">
        <v>0.55459999999999998</v>
      </c>
      <c r="V254" s="28">
        <v>17.239999999999998</v>
      </c>
      <c r="W254" s="28">
        <v>9.86</v>
      </c>
      <c r="X254" s="29">
        <v>70594.62</v>
      </c>
      <c r="Y254" s="28">
        <v>128.97999999999999</v>
      </c>
      <c r="Z254" s="29">
        <v>97397.31</v>
      </c>
      <c r="AA254" s="28">
        <v>0.70030000000000003</v>
      </c>
      <c r="AB254" s="28">
        <v>0.252</v>
      </c>
      <c r="AC254" s="28">
        <v>4.5999999999999999E-2</v>
      </c>
      <c r="AD254" s="28">
        <v>1.6999999999999999E-3</v>
      </c>
      <c r="AE254" s="28">
        <v>0.30149999999999999</v>
      </c>
      <c r="AF254" s="28">
        <v>97.4</v>
      </c>
      <c r="AG254" s="29">
        <v>3190.49</v>
      </c>
      <c r="AH254" s="28">
        <v>413.56</v>
      </c>
      <c r="AI254" s="29">
        <v>98901.13</v>
      </c>
      <c r="AJ254" s="28" t="s">
        <v>16</v>
      </c>
      <c r="AK254" s="29">
        <v>24427</v>
      </c>
      <c r="AL254" s="29">
        <v>36896.93</v>
      </c>
      <c r="AM254" s="28">
        <v>46.36</v>
      </c>
      <c r="AN254" s="28">
        <v>29.94</v>
      </c>
      <c r="AO254" s="28">
        <v>34.08</v>
      </c>
      <c r="AP254" s="28">
        <v>4.7</v>
      </c>
      <c r="AQ254" s="29">
        <v>1220.8399999999999</v>
      </c>
      <c r="AR254" s="28">
        <v>1.0659000000000001</v>
      </c>
      <c r="AS254" s="29">
        <v>1450.14</v>
      </c>
      <c r="AT254" s="29">
        <v>2073.16</v>
      </c>
      <c r="AU254" s="29">
        <v>5796.05</v>
      </c>
      <c r="AV254" s="29">
        <v>1068.69</v>
      </c>
      <c r="AW254" s="28">
        <v>323.39</v>
      </c>
      <c r="AX254" s="29">
        <v>10711.42</v>
      </c>
      <c r="AY254" s="29">
        <v>5698.32</v>
      </c>
      <c r="AZ254" s="28">
        <v>0.52449999999999997</v>
      </c>
      <c r="BA254" s="29">
        <v>3643.72</v>
      </c>
      <c r="BB254" s="28">
        <v>0.33539999999999998</v>
      </c>
      <c r="BC254" s="29">
        <v>1523.12</v>
      </c>
      <c r="BD254" s="28">
        <v>0.14019999999999999</v>
      </c>
      <c r="BE254" s="29">
        <v>10865.17</v>
      </c>
      <c r="BF254" s="29">
        <v>4690.24</v>
      </c>
      <c r="BG254" s="28">
        <v>1.9281999999999999</v>
      </c>
      <c r="BH254" s="28">
        <v>0.50009999999999999</v>
      </c>
      <c r="BI254" s="28">
        <v>0.2261</v>
      </c>
      <c r="BJ254" s="28">
        <v>0.21099999999999999</v>
      </c>
      <c r="BK254" s="28">
        <v>3.5099999999999999E-2</v>
      </c>
      <c r="BL254" s="28">
        <v>2.76E-2</v>
      </c>
    </row>
    <row r="255" spans="1:64" x14ac:dyDescent="0.25">
      <c r="A255" s="28" t="s">
        <v>519</v>
      </c>
      <c r="B255" s="28">
        <v>49338</v>
      </c>
      <c r="C255" s="28">
        <v>57.57</v>
      </c>
      <c r="D255" s="28">
        <v>10.72</v>
      </c>
      <c r="E255" s="28">
        <v>617.09</v>
      </c>
      <c r="F255" s="28">
        <v>641.62</v>
      </c>
      <c r="G255" s="28">
        <v>2.7000000000000001E-3</v>
      </c>
      <c r="H255" s="28">
        <v>8.0000000000000004E-4</v>
      </c>
      <c r="I255" s="28">
        <v>3.0999999999999999E-3</v>
      </c>
      <c r="J255" s="28">
        <v>8.9999999999999998E-4</v>
      </c>
      <c r="K255" s="28">
        <v>7.7999999999999996E-3</v>
      </c>
      <c r="L255" s="28">
        <v>0.9758</v>
      </c>
      <c r="M255" s="28">
        <v>8.8999999999999999E-3</v>
      </c>
      <c r="N255" s="28">
        <v>0.2112</v>
      </c>
      <c r="O255" s="28">
        <v>0</v>
      </c>
      <c r="P255" s="28">
        <v>0.1176</v>
      </c>
      <c r="Q255" s="28">
        <v>32.82</v>
      </c>
      <c r="R255" s="29">
        <v>48430.05</v>
      </c>
      <c r="S255" s="28">
        <v>0.20979999999999999</v>
      </c>
      <c r="T255" s="28">
        <v>0.20930000000000001</v>
      </c>
      <c r="U255" s="28">
        <v>0.58079999999999998</v>
      </c>
      <c r="V255" s="28">
        <v>16.77</v>
      </c>
      <c r="W255" s="28">
        <v>5.68</v>
      </c>
      <c r="X255" s="29">
        <v>59993.99</v>
      </c>
      <c r="Y255" s="28">
        <v>106.18</v>
      </c>
      <c r="Z255" s="29">
        <v>106215.18</v>
      </c>
      <c r="AA255" s="28">
        <v>0.90200000000000002</v>
      </c>
      <c r="AB255" s="28">
        <v>5.7799999999999997E-2</v>
      </c>
      <c r="AC255" s="28">
        <v>3.9199999999999999E-2</v>
      </c>
      <c r="AD255" s="28">
        <v>1.1000000000000001E-3</v>
      </c>
      <c r="AE255" s="28">
        <v>9.8900000000000002E-2</v>
      </c>
      <c r="AF255" s="28">
        <v>106.22</v>
      </c>
      <c r="AG255" s="29">
        <v>2628.58</v>
      </c>
      <c r="AH255" s="28">
        <v>408.04</v>
      </c>
      <c r="AI255" s="29">
        <v>98096.23</v>
      </c>
      <c r="AJ255" s="28" t="s">
        <v>16</v>
      </c>
      <c r="AK255" s="29">
        <v>33463</v>
      </c>
      <c r="AL255" s="29">
        <v>47577.55</v>
      </c>
      <c r="AM255" s="28">
        <v>35.99</v>
      </c>
      <c r="AN255" s="28">
        <v>24</v>
      </c>
      <c r="AO255" s="28">
        <v>25.85</v>
      </c>
      <c r="AP255" s="28">
        <v>5.03</v>
      </c>
      <c r="AQ255" s="29">
        <v>1255.3399999999999</v>
      </c>
      <c r="AR255" s="28">
        <v>1.1104000000000001</v>
      </c>
      <c r="AS255" s="29">
        <v>1220.3699999999999</v>
      </c>
      <c r="AT255" s="29">
        <v>1697.44</v>
      </c>
      <c r="AU255" s="29">
        <v>5220.2299999999996</v>
      </c>
      <c r="AV255" s="28">
        <v>907.67</v>
      </c>
      <c r="AW255" s="28">
        <v>148.06</v>
      </c>
      <c r="AX255" s="29">
        <v>9193.7800000000007</v>
      </c>
      <c r="AY255" s="29">
        <v>4729.3999999999996</v>
      </c>
      <c r="AZ255" s="28">
        <v>0.52070000000000005</v>
      </c>
      <c r="BA255" s="29">
        <v>3788.25</v>
      </c>
      <c r="BB255" s="28">
        <v>0.41710000000000003</v>
      </c>
      <c r="BC255" s="28">
        <v>564.69000000000005</v>
      </c>
      <c r="BD255" s="28">
        <v>6.2199999999999998E-2</v>
      </c>
      <c r="BE255" s="29">
        <v>9082.35</v>
      </c>
      <c r="BF255" s="29">
        <v>4891.75</v>
      </c>
      <c r="BG255" s="28">
        <v>1.4872000000000001</v>
      </c>
      <c r="BH255" s="28">
        <v>0.5635</v>
      </c>
      <c r="BI255" s="28">
        <v>0.21690000000000001</v>
      </c>
      <c r="BJ255" s="28">
        <v>0.15579999999999999</v>
      </c>
      <c r="BK255" s="28">
        <v>3.6700000000000003E-2</v>
      </c>
      <c r="BL255" s="28">
        <v>2.7E-2</v>
      </c>
    </row>
    <row r="256" spans="1:64" x14ac:dyDescent="0.25">
      <c r="A256" s="28" t="s">
        <v>520</v>
      </c>
      <c r="B256" s="28">
        <v>47985</v>
      </c>
      <c r="C256" s="28">
        <v>62.29</v>
      </c>
      <c r="D256" s="28">
        <v>26.04</v>
      </c>
      <c r="E256" s="29">
        <v>1621.86</v>
      </c>
      <c r="F256" s="29">
        <v>1589.48</v>
      </c>
      <c r="G256" s="28">
        <v>8.5000000000000006E-3</v>
      </c>
      <c r="H256" s="28">
        <v>1E-4</v>
      </c>
      <c r="I256" s="28">
        <v>8.5000000000000006E-3</v>
      </c>
      <c r="J256" s="28">
        <v>1.4E-3</v>
      </c>
      <c r="K256" s="28">
        <v>1.49E-2</v>
      </c>
      <c r="L256" s="28">
        <v>0.94620000000000004</v>
      </c>
      <c r="M256" s="28">
        <v>2.0400000000000001E-2</v>
      </c>
      <c r="N256" s="28">
        <v>0.2394</v>
      </c>
      <c r="O256" s="28">
        <v>4.1000000000000003E-3</v>
      </c>
      <c r="P256" s="28">
        <v>0.1094</v>
      </c>
      <c r="Q256" s="28">
        <v>76.180000000000007</v>
      </c>
      <c r="R256" s="29">
        <v>53362.94</v>
      </c>
      <c r="S256" s="28">
        <v>0.2273</v>
      </c>
      <c r="T256" s="28">
        <v>0.1925</v>
      </c>
      <c r="U256" s="28">
        <v>0.58030000000000004</v>
      </c>
      <c r="V256" s="28">
        <v>19.079999999999998</v>
      </c>
      <c r="W256" s="28">
        <v>11.39</v>
      </c>
      <c r="X256" s="29">
        <v>68825.460000000006</v>
      </c>
      <c r="Y256" s="28">
        <v>138.51</v>
      </c>
      <c r="Z256" s="29">
        <v>152729.75</v>
      </c>
      <c r="AA256" s="28">
        <v>0.83960000000000001</v>
      </c>
      <c r="AB256" s="28">
        <v>0.1153</v>
      </c>
      <c r="AC256" s="28">
        <v>4.4200000000000003E-2</v>
      </c>
      <c r="AD256" s="28">
        <v>8.9999999999999998E-4</v>
      </c>
      <c r="AE256" s="28">
        <v>0.16070000000000001</v>
      </c>
      <c r="AF256" s="28">
        <v>152.72999999999999</v>
      </c>
      <c r="AG256" s="29">
        <v>4450.6000000000004</v>
      </c>
      <c r="AH256" s="28">
        <v>553.71</v>
      </c>
      <c r="AI256" s="29">
        <v>159906.17000000001</v>
      </c>
      <c r="AJ256" s="28" t="s">
        <v>16</v>
      </c>
      <c r="AK256" s="29">
        <v>36612</v>
      </c>
      <c r="AL256" s="29">
        <v>54646.78</v>
      </c>
      <c r="AM256" s="28">
        <v>46.24</v>
      </c>
      <c r="AN256" s="28">
        <v>28.17</v>
      </c>
      <c r="AO256" s="28">
        <v>29.52</v>
      </c>
      <c r="AP256" s="28">
        <v>4.74</v>
      </c>
      <c r="AQ256" s="29">
        <v>1180.06</v>
      </c>
      <c r="AR256" s="28">
        <v>0.90539999999999998</v>
      </c>
      <c r="AS256" s="29">
        <v>1109.6400000000001</v>
      </c>
      <c r="AT256" s="29">
        <v>1748.27</v>
      </c>
      <c r="AU256" s="29">
        <v>4910.09</v>
      </c>
      <c r="AV256" s="28">
        <v>921.52</v>
      </c>
      <c r="AW256" s="28">
        <v>161.72</v>
      </c>
      <c r="AX256" s="29">
        <v>8851.24</v>
      </c>
      <c r="AY256" s="29">
        <v>3746.71</v>
      </c>
      <c r="AZ256" s="28">
        <v>0.42809999999999998</v>
      </c>
      <c r="BA256" s="29">
        <v>4478.2299999999996</v>
      </c>
      <c r="BB256" s="28">
        <v>0.51170000000000004</v>
      </c>
      <c r="BC256" s="28">
        <v>526.16</v>
      </c>
      <c r="BD256" s="28">
        <v>6.0100000000000001E-2</v>
      </c>
      <c r="BE256" s="29">
        <v>8751.1</v>
      </c>
      <c r="BF256" s="29">
        <v>2908.97</v>
      </c>
      <c r="BG256" s="28">
        <v>0.62760000000000005</v>
      </c>
      <c r="BH256" s="28">
        <v>0.58220000000000005</v>
      </c>
      <c r="BI256" s="28">
        <v>0.21249999999999999</v>
      </c>
      <c r="BJ256" s="28">
        <v>0.1462</v>
      </c>
      <c r="BK256" s="28">
        <v>3.61E-2</v>
      </c>
      <c r="BL256" s="28">
        <v>2.29E-2</v>
      </c>
    </row>
    <row r="257" spans="1:64" x14ac:dyDescent="0.25">
      <c r="A257" s="28" t="s">
        <v>521</v>
      </c>
      <c r="B257" s="28">
        <v>48264</v>
      </c>
      <c r="C257" s="28">
        <v>81</v>
      </c>
      <c r="D257" s="28">
        <v>25.64</v>
      </c>
      <c r="E257" s="29">
        <v>2076.87</v>
      </c>
      <c r="F257" s="29">
        <v>2057.33</v>
      </c>
      <c r="G257" s="28">
        <v>6.0000000000000001E-3</v>
      </c>
      <c r="H257" s="28">
        <v>2.0000000000000001E-4</v>
      </c>
      <c r="I257" s="28">
        <v>8.3999999999999995E-3</v>
      </c>
      <c r="J257" s="28">
        <v>1.6000000000000001E-3</v>
      </c>
      <c r="K257" s="28">
        <v>1.14E-2</v>
      </c>
      <c r="L257" s="28">
        <v>0.95379999999999998</v>
      </c>
      <c r="M257" s="28">
        <v>1.8599999999999998E-2</v>
      </c>
      <c r="N257" s="28">
        <v>0.28649999999999998</v>
      </c>
      <c r="O257" s="28">
        <v>2.5999999999999999E-3</v>
      </c>
      <c r="P257" s="28">
        <v>0.1086</v>
      </c>
      <c r="Q257" s="28">
        <v>93.84</v>
      </c>
      <c r="R257" s="29">
        <v>54908.04</v>
      </c>
      <c r="S257" s="28">
        <v>0.218</v>
      </c>
      <c r="T257" s="28">
        <v>0.18970000000000001</v>
      </c>
      <c r="U257" s="28">
        <v>0.59230000000000005</v>
      </c>
      <c r="V257" s="28">
        <v>19.41</v>
      </c>
      <c r="W257" s="28">
        <v>13.38</v>
      </c>
      <c r="X257" s="29">
        <v>68790.399999999994</v>
      </c>
      <c r="Y257" s="28">
        <v>150.46</v>
      </c>
      <c r="Z257" s="29">
        <v>139330.54</v>
      </c>
      <c r="AA257" s="28">
        <v>0.82120000000000004</v>
      </c>
      <c r="AB257" s="28">
        <v>0.126</v>
      </c>
      <c r="AC257" s="28">
        <v>5.1799999999999999E-2</v>
      </c>
      <c r="AD257" s="28">
        <v>1E-3</v>
      </c>
      <c r="AE257" s="28">
        <v>0.18190000000000001</v>
      </c>
      <c r="AF257" s="28">
        <v>139.33000000000001</v>
      </c>
      <c r="AG257" s="29">
        <v>3826.13</v>
      </c>
      <c r="AH257" s="28">
        <v>472.73</v>
      </c>
      <c r="AI257" s="29">
        <v>145669.99</v>
      </c>
      <c r="AJ257" s="28" t="s">
        <v>16</v>
      </c>
      <c r="AK257" s="29">
        <v>34658</v>
      </c>
      <c r="AL257" s="29">
        <v>50852.27</v>
      </c>
      <c r="AM257" s="28">
        <v>46.06</v>
      </c>
      <c r="AN257" s="28">
        <v>26.69</v>
      </c>
      <c r="AO257" s="28">
        <v>28.5</v>
      </c>
      <c r="AP257" s="28">
        <v>4.68</v>
      </c>
      <c r="AQ257" s="28">
        <v>883.67</v>
      </c>
      <c r="AR257" s="28">
        <v>0.85289999999999999</v>
      </c>
      <c r="AS257" s="29">
        <v>1067.43</v>
      </c>
      <c r="AT257" s="29">
        <v>1703.09</v>
      </c>
      <c r="AU257" s="29">
        <v>4932.43</v>
      </c>
      <c r="AV257" s="28">
        <v>815.52</v>
      </c>
      <c r="AW257" s="28">
        <v>195.95</v>
      </c>
      <c r="AX257" s="29">
        <v>8714.41</v>
      </c>
      <c r="AY257" s="29">
        <v>3942.81</v>
      </c>
      <c r="AZ257" s="28">
        <v>0.46710000000000002</v>
      </c>
      <c r="BA257" s="29">
        <v>3928.18</v>
      </c>
      <c r="BB257" s="28">
        <v>0.46539999999999998</v>
      </c>
      <c r="BC257" s="28">
        <v>569.33000000000004</v>
      </c>
      <c r="BD257" s="28">
        <v>6.7500000000000004E-2</v>
      </c>
      <c r="BE257" s="29">
        <v>8440.33</v>
      </c>
      <c r="BF257" s="29">
        <v>3349.08</v>
      </c>
      <c r="BG257" s="28">
        <v>0.82769999999999999</v>
      </c>
      <c r="BH257" s="28">
        <v>0.5847</v>
      </c>
      <c r="BI257" s="28">
        <v>0.22</v>
      </c>
      <c r="BJ257" s="28">
        <v>0.13469999999999999</v>
      </c>
      <c r="BK257" s="28">
        <v>3.5099999999999999E-2</v>
      </c>
      <c r="BL257" s="28">
        <v>2.5399999999999999E-2</v>
      </c>
    </row>
    <row r="258" spans="1:64" x14ac:dyDescent="0.25">
      <c r="A258" s="28" t="s">
        <v>522</v>
      </c>
      <c r="B258" s="28">
        <v>50179</v>
      </c>
      <c r="C258" s="28">
        <v>101.48</v>
      </c>
      <c r="D258" s="28">
        <v>10.08</v>
      </c>
      <c r="E258" s="29">
        <v>1022.83</v>
      </c>
      <c r="F258" s="29">
        <v>1028.57</v>
      </c>
      <c r="G258" s="28">
        <v>3.7000000000000002E-3</v>
      </c>
      <c r="H258" s="28">
        <v>1E-4</v>
      </c>
      <c r="I258" s="28">
        <v>4.5999999999999999E-3</v>
      </c>
      <c r="J258" s="28">
        <v>1.2999999999999999E-3</v>
      </c>
      <c r="K258" s="28">
        <v>1.2200000000000001E-2</v>
      </c>
      <c r="L258" s="28">
        <v>0.96030000000000004</v>
      </c>
      <c r="M258" s="28">
        <v>1.77E-2</v>
      </c>
      <c r="N258" s="28">
        <v>0.37519999999999998</v>
      </c>
      <c r="O258" s="28">
        <v>0</v>
      </c>
      <c r="P258" s="28">
        <v>0.13600000000000001</v>
      </c>
      <c r="Q258" s="28">
        <v>48.01</v>
      </c>
      <c r="R258" s="29">
        <v>48955.82</v>
      </c>
      <c r="S258" s="28">
        <v>0.25940000000000002</v>
      </c>
      <c r="T258" s="28">
        <v>0.1643</v>
      </c>
      <c r="U258" s="28">
        <v>0.57630000000000003</v>
      </c>
      <c r="V258" s="28">
        <v>17.55</v>
      </c>
      <c r="W258" s="28">
        <v>9.11</v>
      </c>
      <c r="X258" s="29">
        <v>56564.79</v>
      </c>
      <c r="Y258" s="28">
        <v>109.08</v>
      </c>
      <c r="Z258" s="29">
        <v>100843.15</v>
      </c>
      <c r="AA258" s="28">
        <v>0.88990000000000002</v>
      </c>
      <c r="AB258" s="28">
        <v>5.8299999999999998E-2</v>
      </c>
      <c r="AC258" s="28">
        <v>5.0299999999999997E-2</v>
      </c>
      <c r="AD258" s="28">
        <v>1.5E-3</v>
      </c>
      <c r="AE258" s="28">
        <v>0.111</v>
      </c>
      <c r="AF258" s="28">
        <v>100.84</v>
      </c>
      <c r="AG258" s="29">
        <v>2437.94</v>
      </c>
      <c r="AH258" s="28">
        <v>364.94</v>
      </c>
      <c r="AI258" s="29">
        <v>96470.03</v>
      </c>
      <c r="AJ258" s="28" t="s">
        <v>16</v>
      </c>
      <c r="AK258" s="29">
        <v>30683</v>
      </c>
      <c r="AL258" s="29">
        <v>41409.410000000003</v>
      </c>
      <c r="AM258" s="28">
        <v>34.409999999999997</v>
      </c>
      <c r="AN258" s="28">
        <v>23.27</v>
      </c>
      <c r="AO258" s="28">
        <v>25.42</v>
      </c>
      <c r="AP258" s="28">
        <v>4.5</v>
      </c>
      <c r="AQ258" s="28">
        <v>925.95</v>
      </c>
      <c r="AR258" s="28">
        <v>1.1266</v>
      </c>
      <c r="AS258" s="29">
        <v>1111.22</v>
      </c>
      <c r="AT258" s="29">
        <v>1896.18</v>
      </c>
      <c r="AU258" s="29">
        <v>5088.18</v>
      </c>
      <c r="AV258" s="28">
        <v>836.99</v>
      </c>
      <c r="AW258" s="28">
        <v>212.85</v>
      </c>
      <c r="AX258" s="29">
        <v>9145.43</v>
      </c>
      <c r="AY258" s="29">
        <v>5144.68</v>
      </c>
      <c r="AZ258" s="28">
        <v>0.56089999999999995</v>
      </c>
      <c r="BA258" s="29">
        <v>3323.66</v>
      </c>
      <c r="BB258" s="28">
        <v>0.3624</v>
      </c>
      <c r="BC258" s="28">
        <v>703.92</v>
      </c>
      <c r="BD258" s="28">
        <v>7.6700000000000004E-2</v>
      </c>
      <c r="BE258" s="29">
        <v>9172.26</v>
      </c>
      <c r="BF258" s="29">
        <v>4801.96</v>
      </c>
      <c r="BG258" s="28">
        <v>1.8712</v>
      </c>
      <c r="BH258" s="28">
        <v>0.54649999999999999</v>
      </c>
      <c r="BI258" s="28">
        <v>0.21740000000000001</v>
      </c>
      <c r="BJ258" s="28">
        <v>0.1759</v>
      </c>
      <c r="BK258" s="28">
        <v>3.7999999999999999E-2</v>
      </c>
      <c r="BL258" s="28">
        <v>2.2200000000000001E-2</v>
      </c>
    </row>
    <row r="259" spans="1:64" x14ac:dyDescent="0.25">
      <c r="A259" s="28" t="s">
        <v>523</v>
      </c>
      <c r="B259" s="28">
        <v>49346</v>
      </c>
      <c r="C259" s="28">
        <v>58.71</v>
      </c>
      <c r="D259" s="28">
        <v>14.27</v>
      </c>
      <c r="E259" s="28">
        <v>837.64</v>
      </c>
      <c r="F259" s="28">
        <v>824.14</v>
      </c>
      <c r="G259" s="28">
        <v>4.0000000000000001E-3</v>
      </c>
      <c r="H259" s="28">
        <v>5.0000000000000001E-4</v>
      </c>
      <c r="I259" s="28">
        <v>4.8999999999999998E-3</v>
      </c>
      <c r="J259" s="28">
        <v>8.9999999999999998E-4</v>
      </c>
      <c r="K259" s="28">
        <v>8.3999999999999995E-3</v>
      </c>
      <c r="L259" s="28">
        <v>0.97260000000000002</v>
      </c>
      <c r="M259" s="28">
        <v>8.6E-3</v>
      </c>
      <c r="N259" s="28">
        <v>0.1799</v>
      </c>
      <c r="O259" s="28">
        <v>1.1000000000000001E-3</v>
      </c>
      <c r="P259" s="28">
        <v>0.108</v>
      </c>
      <c r="Q259" s="28">
        <v>40.51</v>
      </c>
      <c r="R259" s="29">
        <v>51864.31</v>
      </c>
      <c r="S259" s="28">
        <v>0.2102</v>
      </c>
      <c r="T259" s="28">
        <v>0.18010000000000001</v>
      </c>
      <c r="U259" s="28">
        <v>0.60970000000000002</v>
      </c>
      <c r="V259" s="28">
        <v>17.850000000000001</v>
      </c>
      <c r="W259" s="28">
        <v>6.54</v>
      </c>
      <c r="X259" s="29">
        <v>64091.91</v>
      </c>
      <c r="Y259" s="28">
        <v>125.59</v>
      </c>
      <c r="Z259" s="29">
        <v>130806.18</v>
      </c>
      <c r="AA259" s="28">
        <v>0.86</v>
      </c>
      <c r="AB259" s="28">
        <v>0.107</v>
      </c>
      <c r="AC259" s="28">
        <v>3.1800000000000002E-2</v>
      </c>
      <c r="AD259" s="28">
        <v>1.1000000000000001E-3</v>
      </c>
      <c r="AE259" s="28">
        <v>0.14030000000000001</v>
      </c>
      <c r="AF259" s="28">
        <v>130.81</v>
      </c>
      <c r="AG259" s="29">
        <v>3382.73</v>
      </c>
      <c r="AH259" s="28">
        <v>452.04</v>
      </c>
      <c r="AI259" s="29">
        <v>129858.62</v>
      </c>
      <c r="AJ259" s="28" t="s">
        <v>16</v>
      </c>
      <c r="AK259" s="29">
        <v>34401</v>
      </c>
      <c r="AL259" s="29">
        <v>51011.24</v>
      </c>
      <c r="AM259" s="28">
        <v>40.31</v>
      </c>
      <c r="AN259" s="28">
        <v>24.34</v>
      </c>
      <c r="AO259" s="28">
        <v>27.6</v>
      </c>
      <c r="AP259" s="28">
        <v>4.8</v>
      </c>
      <c r="AQ259" s="29">
        <v>1131.6300000000001</v>
      </c>
      <c r="AR259" s="28">
        <v>1.0407999999999999</v>
      </c>
      <c r="AS259" s="29">
        <v>1257.77</v>
      </c>
      <c r="AT259" s="29">
        <v>1746.5</v>
      </c>
      <c r="AU259" s="29">
        <v>5304.69</v>
      </c>
      <c r="AV259" s="28">
        <v>913.26</v>
      </c>
      <c r="AW259" s="28">
        <v>140.94999999999999</v>
      </c>
      <c r="AX259" s="29">
        <v>9363.17</v>
      </c>
      <c r="AY259" s="29">
        <v>4363.16</v>
      </c>
      <c r="AZ259" s="28">
        <v>0.4738</v>
      </c>
      <c r="BA259" s="29">
        <v>4347.66</v>
      </c>
      <c r="BB259" s="28">
        <v>0.47210000000000002</v>
      </c>
      <c r="BC259" s="28">
        <v>497.82</v>
      </c>
      <c r="BD259" s="28">
        <v>5.4100000000000002E-2</v>
      </c>
      <c r="BE259" s="29">
        <v>9208.65</v>
      </c>
      <c r="BF259" s="29">
        <v>3614.91</v>
      </c>
      <c r="BG259" s="28">
        <v>0.92949999999999999</v>
      </c>
      <c r="BH259" s="28">
        <v>0.56559999999999999</v>
      </c>
      <c r="BI259" s="28">
        <v>0.21199999999999999</v>
      </c>
      <c r="BJ259" s="28">
        <v>0.16170000000000001</v>
      </c>
      <c r="BK259" s="28">
        <v>3.3399999999999999E-2</v>
      </c>
      <c r="BL259" s="28">
        <v>2.7300000000000001E-2</v>
      </c>
    </row>
    <row r="260" spans="1:64" x14ac:dyDescent="0.25">
      <c r="A260" s="28" t="s">
        <v>524</v>
      </c>
      <c r="B260" s="28">
        <v>47191</v>
      </c>
      <c r="C260" s="28">
        <v>34.57</v>
      </c>
      <c r="D260" s="28">
        <v>108.09</v>
      </c>
      <c r="E260" s="29">
        <v>3736.99</v>
      </c>
      <c r="F260" s="29">
        <v>3632.43</v>
      </c>
      <c r="G260" s="28">
        <v>2.4400000000000002E-2</v>
      </c>
      <c r="H260" s="28">
        <v>2.9999999999999997E-4</v>
      </c>
      <c r="I260" s="28">
        <v>2.5600000000000001E-2</v>
      </c>
      <c r="J260" s="28">
        <v>1.1000000000000001E-3</v>
      </c>
      <c r="K260" s="28">
        <v>1.9599999999999999E-2</v>
      </c>
      <c r="L260" s="28">
        <v>0.9052</v>
      </c>
      <c r="M260" s="28">
        <v>2.3900000000000001E-2</v>
      </c>
      <c r="N260" s="28">
        <v>0.1414</v>
      </c>
      <c r="O260" s="28">
        <v>9.1000000000000004E-3</v>
      </c>
      <c r="P260" s="28">
        <v>9.9199999999999997E-2</v>
      </c>
      <c r="Q260" s="28">
        <v>158.56</v>
      </c>
      <c r="R260" s="29">
        <v>62648.35</v>
      </c>
      <c r="S260" s="28">
        <v>0.23350000000000001</v>
      </c>
      <c r="T260" s="28">
        <v>0.19919999999999999</v>
      </c>
      <c r="U260" s="28">
        <v>0.56730000000000003</v>
      </c>
      <c r="V260" s="28">
        <v>19.68</v>
      </c>
      <c r="W260" s="28">
        <v>17.190000000000001</v>
      </c>
      <c r="X260" s="29">
        <v>86769.91</v>
      </c>
      <c r="Y260" s="28">
        <v>214.13</v>
      </c>
      <c r="Z260" s="29">
        <v>204682.47</v>
      </c>
      <c r="AA260" s="28">
        <v>0.8165</v>
      </c>
      <c r="AB260" s="28">
        <v>0.1595</v>
      </c>
      <c r="AC260" s="28">
        <v>2.3199999999999998E-2</v>
      </c>
      <c r="AD260" s="28">
        <v>8.0000000000000004E-4</v>
      </c>
      <c r="AE260" s="28">
        <v>0.18360000000000001</v>
      </c>
      <c r="AF260" s="28">
        <v>204.68</v>
      </c>
      <c r="AG260" s="29">
        <v>7160.05</v>
      </c>
      <c r="AH260" s="28">
        <v>849.75</v>
      </c>
      <c r="AI260" s="29">
        <v>228359.47</v>
      </c>
      <c r="AJ260" s="28" t="s">
        <v>16</v>
      </c>
      <c r="AK260" s="29">
        <v>44672</v>
      </c>
      <c r="AL260" s="29">
        <v>73779.320000000007</v>
      </c>
      <c r="AM260" s="28">
        <v>64.77</v>
      </c>
      <c r="AN260" s="28">
        <v>34.58</v>
      </c>
      <c r="AO260" s="28">
        <v>37.6</v>
      </c>
      <c r="AP260" s="28">
        <v>4.59</v>
      </c>
      <c r="AQ260" s="29">
        <v>1327.63</v>
      </c>
      <c r="AR260" s="28">
        <v>0.72409999999999997</v>
      </c>
      <c r="AS260" s="29">
        <v>1095.98</v>
      </c>
      <c r="AT260" s="29">
        <v>1829.11</v>
      </c>
      <c r="AU260" s="29">
        <v>5685.92</v>
      </c>
      <c r="AV260" s="29">
        <v>1058.18</v>
      </c>
      <c r="AW260" s="28">
        <v>249.11</v>
      </c>
      <c r="AX260" s="29">
        <v>9918.2900000000009</v>
      </c>
      <c r="AY260" s="29">
        <v>2857.45</v>
      </c>
      <c r="AZ260" s="28">
        <v>0.29399999999999998</v>
      </c>
      <c r="BA260" s="29">
        <v>6423.18</v>
      </c>
      <c r="BB260" s="28">
        <v>0.66090000000000004</v>
      </c>
      <c r="BC260" s="28">
        <v>438.27</v>
      </c>
      <c r="BD260" s="28">
        <v>4.5100000000000001E-2</v>
      </c>
      <c r="BE260" s="29">
        <v>9718.9</v>
      </c>
      <c r="BF260" s="29">
        <v>1466.43</v>
      </c>
      <c r="BG260" s="28">
        <v>0.18640000000000001</v>
      </c>
      <c r="BH260" s="28">
        <v>0.61650000000000005</v>
      </c>
      <c r="BI260" s="28">
        <v>0.2208</v>
      </c>
      <c r="BJ260" s="28">
        <v>0.113</v>
      </c>
      <c r="BK260" s="28">
        <v>2.9600000000000001E-2</v>
      </c>
      <c r="BL260" s="28">
        <v>0.02</v>
      </c>
    </row>
    <row r="261" spans="1:64" x14ac:dyDescent="0.25">
      <c r="A261" s="28" t="s">
        <v>525</v>
      </c>
      <c r="B261" s="28">
        <v>44164</v>
      </c>
      <c r="C261" s="28">
        <v>37</v>
      </c>
      <c r="D261" s="28">
        <v>121.01</v>
      </c>
      <c r="E261" s="29">
        <v>4477.49</v>
      </c>
      <c r="F261" s="29">
        <v>4276.71</v>
      </c>
      <c r="G261" s="28">
        <v>1.6199999999999999E-2</v>
      </c>
      <c r="H261" s="28">
        <v>5.0000000000000001E-4</v>
      </c>
      <c r="I261" s="28">
        <v>8.6300000000000002E-2</v>
      </c>
      <c r="J261" s="28">
        <v>2E-3</v>
      </c>
      <c r="K261" s="28">
        <v>3.4799999999999998E-2</v>
      </c>
      <c r="L261" s="28">
        <v>0.79469999999999996</v>
      </c>
      <c r="M261" s="28">
        <v>6.5500000000000003E-2</v>
      </c>
      <c r="N261" s="28">
        <v>0.44990000000000002</v>
      </c>
      <c r="O261" s="28">
        <v>1.29E-2</v>
      </c>
      <c r="P261" s="28">
        <v>0.13250000000000001</v>
      </c>
      <c r="Q261" s="28">
        <v>189.26</v>
      </c>
      <c r="R261" s="29">
        <v>56879.01</v>
      </c>
      <c r="S261" s="28">
        <v>0.21440000000000001</v>
      </c>
      <c r="T261" s="28">
        <v>0.20130000000000001</v>
      </c>
      <c r="U261" s="28">
        <v>0.58430000000000004</v>
      </c>
      <c r="V261" s="28">
        <v>18.239999999999998</v>
      </c>
      <c r="W261" s="28">
        <v>26.33</v>
      </c>
      <c r="X261" s="29">
        <v>80796.08</v>
      </c>
      <c r="Y261" s="28">
        <v>166.75</v>
      </c>
      <c r="Z261" s="29">
        <v>137146.31</v>
      </c>
      <c r="AA261" s="28">
        <v>0.7198</v>
      </c>
      <c r="AB261" s="28">
        <v>0.25280000000000002</v>
      </c>
      <c r="AC261" s="28">
        <v>2.6200000000000001E-2</v>
      </c>
      <c r="AD261" s="28">
        <v>1.1000000000000001E-3</v>
      </c>
      <c r="AE261" s="28">
        <v>0.28110000000000002</v>
      </c>
      <c r="AF261" s="28">
        <v>137.15</v>
      </c>
      <c r="AG261" s="29">
        <v>4938.72</v>
      </c>
      <c r="AH261" s="28">
        <v>585.35</v>
      </c>
      <c r="AI261" s="29">
        <v>151398.45000000001</v>
      </c>
      <c r="AJ261" s="28" t="s">
        <v>16</v>
      </c>
      <c r="AK261" s="29">
        <v>29434</v>
      </c>
      <c r="AL261" s="29">
        <v>45177.51</v>
      </c>
      <c r="AM261" s="28">
        <v>59.03</v>
      </c>
      <c r="AN261" s="28">
        <v>33.86</v>
      </c>
      <c r="AO261" s="28">
        <v>38.950000000000003</v>
      </c>
      <c r="AP261" s="28">
        <v>4.93</v>
      </c>
      <c r="AQ261" s="29">
        <v>1023.89</v>
      </c>
      <c r="AR261" s="28">
        <v>1.0219</v>
      </c>
      <c r="AS261" s="29">
        <v>1079.8</v>
      </c>
      <c r="AT261" s="29">
        <v>1789.18</v>
      </c>
      <c r="AU261" s="29">
        <v>5879.66</v>
      </c>
      <c r="AV261" s="29">
        <v>1003.72</v>
      </c>
      <c r="AW261" s="28">
        <v>303.61</v>
      </c>
      <c r="AX261" s="29">
        <v>10055.969999999999</v>
      </c>
      <c r="AY261" s="29">
        <v>4075.61</v>
      </c>
      <c r="AZ261" s="28">
        <v>0.41139999999999999</v>
      </c>
      <c r="BA261" s="29">
        <v>4940.6099999999997</v>
      </c>
      <c r="BB261" s="28">
        <v>0.49869999999999998</v>
      </c>
      <c r="BC261" s="28">
        <v>890.01</v>
      </c>
      <c r="BD261" s="28">
        <v>8.9800000000000005E-2</v>
      </c>
      <c r="BE261" s="29">
        <v>9906.23</v>
      </c>
      <c r="BF261" s="29">
        <v>2626.31</v>
      </c>
      <c r="BG261" s="28">
        <v>0.67469999999999997</v>
      </c>
      <c r="BH261" s="28">
        <v>0.58830000000000005</v>
      </c>
      <c r="BI261" s="28">
        <v>0.2248</v>
      </c>
      <c r="BJ261" s="28">
        <v>0.1321</v>
      </c>
      <c r="BK261" s="28">
        <v>3.09E-2</v>
      </c>
      <c r="BL261" s="28">
        <v>2.4E-2</v>
      </c>
    </row>
    <row r="262" spans="1:64" x14ac:dyDescent="0.25">
      <c r="A262" s="28" t="s">
        <v>526</v>
      </c>
      <c r="B262" s="28">
        <v>44172</v>
      </c>
      <c r="C262" s="28">
        <v>113</v>
      </c>
      <c r="D262" s="28">
        <v>17.88</v>
      </c>
      <c r="E262" s="29">
        <v>2019.93</v>
      </c>
      <c r="F262" s="29">
        <v>1994.38</v>
      </c>
      <c r="G262" s="28">
        <v>2.8E-3</v>
      </c>
      <c r="H262" s="28">
        <v>2.9999999999999997E-4</v>
      </c>
      <c r="I262" s="28">
        <v>7.1999999999999998E-3</v>
      </c>
      <c r="J262" s="28">
        <v>1.4E-3</v>
      </c>
      <c r="K262" s="28">
        <v>8.8000000000000005E-3</v>
      </c>
      <c r="L262" s="28">
        <v>0.95860000000000001</v>
      </c>
      <c r="M262" s="28">
        <v>2.1000000000000001E-2</v>
      </c>
      <c r="N262" s="28">
        <v>0.48880000000000001</v>
      </c>
      <c r="O262" s="28">
        <v>5.4999999999999997E-3</v>
      </c>
      <c r="P262" s="28">
        <v>0.14810000000000001</v>
      </c>
      <c r="Q262" s="28">
        <v>90.29</v>
      </c>
      <c r="R262" s="29">
        <v>51480.77</v>
      </c>
      <c r="S262" s="28">
        <v>0.18759999999999999</v>
      </c>
      <c r="T262" s="28">
        <v>0.1719</v>
      </c>
      <c r="U262" s="28">
        <v>0.64039999999999997</v>
      </c>
      <c r="V262" s="28">
        <v>18.16</v>
      </c>
      <c r="W262" s="28">
        <v>13.67</v>
      </c>
      <c r="X262" s="29">
        <v>69191.990000000005</v>
      </c>
      <c r="Y262" s="28">
        <v>142.44999999999999</v>
      </c>
      <c r="Z262" s="29">
        <v>105304.48</v>
      </c>
      <c r="AA262" s="28">
        <v>0.7712</v>
      </c>
      <c r="AB262" s="28">
        <v>0.1636</v>
      </c>
      <c r="AC262" s="28">
        <v>6.3700000000000007E-2</v>
      </c>
      <c r="AD262" s="28">
        <v>1.5E-3</v>
      </c>
      <c r="AE262" s="28">
        <v>0.23499999999999999</v>
      </c>
      <c r="AF262" s="28">
        <v>105.3</v>
      </c>
      <c r="AG262" s="29">
        <v>2828.61</v>
      </c>
      <c r="AH262" s="28">
        <v>367.39</v>
      </c>
      <c r="AI262" s="29">
        <v>102375.06</v>
      </c>
      <c r="AJ262" s="28" t="s">
        <v>16</v>
      </c>
      <c r="AK262" s="29">
        <v>27664</v>
      </c>
      <c r="AL262" s="29">
        <v>39347.15</v>
      </c>
      <c r="AM262" s="28">
        <v>39.659999999999997</v>
      </c>
      <c r="AN262" s="28">
        <v>25.31</v>
      </c>
      <c r="AO262" s="28">
        <v>28.13</v>
      </c>
      <c r="AP262" s="28">
        <v>4.22</v>
      </c>
      <c r="AQ262" s="28">
        <v>771.21</v>
      </c>
      <c r="AR262" s="28">
        <v>0.96199999999999997</v>
      </c>
      <c r="AS262" s="29">
        <v>1032.1199999999999</v>
      </c>
      <c r="AT262" s="29">
        <v>1875.43</v>
      </c>
      <c r="AU262" s="29">
        <v>5176.18</v>
      </c>
      <c r="AV262" s="28">
        <v>950.52</v>
      </c>
      <c r="AW262" s="28">
        <v>204.55</v>
      </c>
      <c r="AX262" s="29">
        <v>9238.7999999999993</v>
      </c>
      <c r="AY262" s="29">
        <v>5040.51</v>
      </c>
      <c r="AZ262" s="28">
        <v>0.54790000000000005</v>
      </c>
      <c r="BA262" s="29">
        <v>3135.78</v>
      </c>
      <c r="BB262" s="28">
        <v>0.34079999999999999</v>
      </c>
      <c r="BC262" s="29">
        <v>1023.76</v>
      </c>
      <c r="BD262" s="28">
        <v>0.1113</v>
      </c>
      <c r="BE262" s="29">
        <v>9200.0400000000009</v>
      </c>
      <c r="BF262" s="29">
        <v>4692.1899999999996</v>
      </c>
      <c r="BG262" s="28">
        <v>1.8439000000000001</v>
      </c>
      <c r="BH262" s="28">
        <v>0.56389999999999996</v>
      </c>
      <c r="BI262" s="28">
        <v>0.22470000000000001</v>
      </c>
      <c r="BJ262" s="28">
        <v>0.1555</v>
      </c>
      <c r="BK262" s="28">
        <v>3.61E-2</v>
      </c>
      <c r="BL262" s="28">
        <v>1.9800000000000002E-2</v>
      </c>
    </row>
    <row r="263" spans="1:64" x14ac:dyDescent="0.25">
      <c r="A263" s="28" t="s">
        <v>527</v>
      </c>
      <c r="B263" s="28">
        <v>44180</v>
      </c>
      <c r="C263" s="28">
        <v>27.24</v>
      </c>
      <c r="D263" s="28">
        <v>249.57</v>
      </c>
      <c r="E263" s="29">
        <v>6797.69</v>
      </c>
      <c r="F263" s="29">
        <v>6479.43</v>
      </c>
      <c r="G263" s="28">
        <v>1.9199999999999998E-2</v>
      </c>
      <c r="H263" s="28">
        <v>4.0000000000000002E-4</v>
      </c>
      <c r="I263" s="28">
        <v>7.22E-2</v>
      </c>
      <c r="J263" s="28">
        <v>1.6000000000000001E-3</v>
      </c>
      <c r="K263" s="28">
        <v>2.8299999999999999E-2</v>
      </c>
      <c r="L263" s="28">
        <v>0.83299999999999996</v>
      </c>
      <c r="M263" s="28">
        <v>4.53E-2</v>
      </c>
      <c r="N263" s="28">
        <v>0.3735</v>
      </c>
      <c r="O263" s="28">
        <v>1.7899999999999999E-2</v>
      </c>
      <c r="P263" s="28">
        <v>0.1376</v>
      </c>
      <c r="Q263" s="28">
        <v>311.54000000000002</v>
      </c>
      <c r="R263" s="29">
        <v>60034.76</v>
      </c>
      <c r="S263" s="28">
        <v>0.251</v>
      </c>
      <c r="T263" s="28">
        <v>0.2029</v>
      </c>
      <c r="U263" s="28">
        <v>0.54610000000000003</v>
      </c>
      <c r="V263" s="28">
        <v>18.559999999999999</v>
      </c>
      <c r="W263" s="28">
        <v>33.32</v>
      </c>
      <c r="X263" s="29">
        <v>84988.95</v>
      </c>
      <c r="Y263" s="28">
        <v>200.57</v>
      </c>
      <c r="Z263" s="29">
        <v>167940.26</v>
      </c>
      <c r="AA263" s="28">
        <v>0.71240000000000003</v>
      </c>
      <c r="AB263" s="28">
        <v>0.26190000000000002</v>
      </c>
      <c r="AC263" s="28">
        <v>2.47E-2</v>
      </c>
      <c r="AD263" s="28">
        <v>1E-3</v>
      </c>
      <c r="AE263" s="28">
        <v>0.28770000000000001</v>
      </c>
      <c r="AF263" s="28">
        <v>167.94</v>
      </c>
      <c r="AG263" s="29">
        <v>6211.88</v>
      </c>
      <c r="AH263" s="28">
        <v>714.85</v>
      </c>
      <c r="AI263" s="29">
        <v>183594.89</v>
      </c>
      <c r="AJ263" s="28" t="s">
        <v>16</v>
      </c>
      <c r="AK263" s="29">
        <v>32411</v>
      </c>
      <c r="AL263" s="29">
        <v>47490.78</v>
      </c>
      <c r="AM263" s="28">
        <v>63.76</v>
      </c>
      <c r="AN263" s="28">
        <v>35.33</v>
      </c>
      <c r="AO263" s="28">
        <v>39.72</v>
      </c>
      <c r="AP263" s="28">
        <v>4.96</v>
      </c>
      <c r="AQ263" s="29">
        <v>1064.78</v>
      </c>
      <c r="AR263" s="28">
        <v>0.93899999999999995</v>
      </c>
      <c r="AS263" s="29">
        <v>1120.76</v>
      </c>
      <c r="AT263" s="29">
        <v>1887.72</v>
      </c>
      <c r="AU263" s="29">
        <v>5962.06</v>
      </c>
      <c r="AV263" s="29">
        <v>1071.1300000000001</v>
      </c>
      <c r="AW263" s="28">
        <v>370.73</v>
      </c>
      <c r="AX263" s="29">
        <v>10412.4</v>
      </c>
      <c r="AY263" s="29">
        <v>3492.24</v>
      </c>
      <c r="AZ263" s="28">
        <v>0.34489999999999998</v>
      </c>
      <c r="BA263" s="29">
        <v>5886.2</v>
      </c>
      <c r="BB263" s="28">
        <v>0.58130000000000004</v>
      </c>
      <c r="BC263" s="28">
        <v>748.02</v>
      </c>
      <c r="BD263" s="28">
        <v>7.3899999999999993E-2</v>
      </c>
      <c r="BE263" s="29">
        <v>10126.459999999999</v>
      </c>
      <c r="BF263" s="29">
        <v>1954.41</v>
      </c>
      <c r="BG263" s="28">
        <v>0.4123</v>
      </c>
      <c r="BH263" s="28">
        <v>0.59209999999999996</v>
      </c>
      <c r="BI263" s="28">
        <v>0.2356</v>
      </c>
      <c r="BJ263" s="28">
        <v>0.12609999999999999</v>
      </c>
      <c r="BK263" s="28">
        <v>2.6499999999999999E-2</v>
      </c>
      <c r="BL263" s="28">
        <v>1.9599999999999999E-2</v>
      </c>
    </row>
    <row r="264" spans="1:64" x14ac:dyDescent="0.25">
      <c r="A264" s="28" t="s">
        <v>528</v>
      </c>
      <c r="B264" s="28">
        <v>48165</v>
      </c>
      <c r="C264" s="28">
        <v>68.569999999999993</v>
      </c>
      <c r="D264" s="28">
        <v>25.86</v>
      </c>
      <c r="E264" s="29">
        <v>1773.08</v>
      </c>
      <c r="F264" s="29">
        <v>1759.29</v>
      </c>
      <c r="G264" s="28">
        <v>5.5999999999999999E-3</v>
      </c>
      <c r="H264" s="28">
        <v>2.0000000000000001E-4</v>
      </c>
      <c r="I264" s="28">
        <v>7.0000000000000001E-3</v>
      </c>
      <c r="J264" s="28">
        <v>1.4E-3</v>
      </c>
      <c r="K264" s="28">
        <v>1.66E-2</v>
      </c>
      <c r="L264" s="28">
        <v>0.95009999999999994</v>
      </c>
      <c r="M264" s="28">
        <v>1.9199999999999998E-2</v>
      </c>
      <c r="N264" s="28">
        <v>0.26819999999999999</v>
      </c>
      <c r="O264" s="28">
        <v>2.3999999999999998E-3</v>
      </c>
      <c r="P264" s="28">
        <v>0.1113</v>
      </c>
      <c r="Q264" s="28">
        <v>83.13</v>
      </c>
      <c r="R264" s="29">
        <v>54760.27</v>
      </c>
      <c r="S264" s="28">
        <v>0.24160000000000001</v>
      </c>
      <c r="T264" s="28">
        <v>0.1953</v>
      </c>
      <c r="U264" s="28">
        <v>0.56310000000000004</v>
      </c>
      <c r="V264" s="28">
        <v>19.239999999999998</v>
      </c>
      <c r="W264" s="28">
        <v>12.17</v>
      </c>
      <c r="X264" s="29">
        <v>70136.67</v>
      </c>
      <c r="Y264" s="28">
        <v>140.79</v>
      </c>
      <c r="Z264" s="29">
        <v>135183.03</v>
      </c>
      <c r="AA264" s="28">
        <v>0.85870000000000002</v>
      </c>
      <c r="AB264" s="28">
        <v>9.7900000000000001E-2</v>
      </c>
      <c r="AC264" s="28">
        <v>4.2299999999999997E-2</v>
      </c>
      <c r="AD264" s="28">
        <v>1.1000000000000001E-3</v>
      </c>
      <c r="AE264" s="28">
        <v>0.1416</v>
      </c>
      <c r="AF264" s="28">
        <v>135.18</v>
      </c>
      <c r="AG264" s="29">
        <v>3642.88</v>
      </c>
      <c r="AH264" s="28">
        <v>472.58</v>
      </c>
      <c r="AI264" s="29">
        <v>139862.79</v>
      </c>
      <c r="AJ264" s="28" t="s">
        <v>16</v>
      </c>
      <c r="AK264" s="29">
        <v>35619</v>
      </c>
      <c r="AL264" s="29">
        <v>51186.93</v>
      </c>
      <c r="AM264" s="28">
        <v>44.39</v>
      </c>
      <c r="AN264" s="28">
        <v>26.19</v>
      </c>
      <c r="AO264" s="28">
        <v>27.61</v>
      </c>
      <c r="AP264" s="28">
        <v>4.8099999999999996</v>
      </c>
      <c r="AQ264" s="28">
        <v>901.56</v>
      </c>
      <c r="AR264" s="28">
        <v>0.88670000000000004</v>
      </c>
      <c r="AS264" s="29">
        <v>1056.77</v>
      </c>
      <c r="AT264" s="29">
        <v>1699.73</v>
      </c>
      <c r="AU264" s="29">
        <v>5011.68</v>
      </c>
      <c r="AV264" s="28">
        <v>773.8</v>
      </c>
      <c r="AW264" s="28">
        <v>202.12</v>
      </c>
      <c r="AX264" s="29">
        <v>8744.11</v>
      </c>
      <c r="AY264" s="29">
        <v>4103.51</v>
      </c>
      <c r="AZ264" s="28">
        <v>0.4793</v>
      </c>
      <c r="BA264" s="29">
        <v>3903.4</v>
      </c>
      <c r="BB264" s="28">
        <v>0.45600000000000002</v>
      </c>
      <c r="BC264" s="28">
        <v>553.80999999999995</v>
      </c>
      <c r="BD264" s="28">
        <v>6.4699999999999994E-2</v>
      </c>
      <c r="BE264" s="29">
        <v>8560.7199999999993</v>
      </c>
      <c r="BF264" s="29">
        <v>3716.29</v>
      </c>
      <c r="BG264" s="28">
        <v>0.91259999999999997</v>
      </c>
      <c r="BH264" s="28">
        <v>0.59179999999999999</v>
      </c>
      <c r="BI264" s="28">
        <v>0.21959999999999999</v>
      </c>
      <c r="BJ264" s="28">
        <v>0.13500000000000001</v>
      </c>
      <c r="BK264" s="28">
        <v>3.3500000000000002E-2</v>
      </c>
      <c r="BL264" s="28">
        <v>2.01E-2</v>
      </c>
    </row>
    <row r="265" spans="1:64" x14ac:dyDescent="0.25">
      <c r="A265" s="28" t="s">
        <v>529</v>
      </c>
      <c r="B265" s="28">
        <v>50435</v>
      </c>
      <c r="C265" s="28">
        <v>34.71</v>
      </c>
      <c r="D265" s="28">
        <v>134.97999999999999</v>
      </c>
      <c r="E265" s="29">
        <v>4685.83</v>
      </c>
      <c r="F265" s="29">
        <v>4521.95</v>
      </c>
      <c r="G265" s="28">
        <v>2.3E-2</v>
      </c>
      <c r="H265" s="28">
        <v>2.9999999999999997E-4</v>
      </c>
      <c r="I265" s="28">
        <v>2.69E-2</v>
      </c>
      <c r="J265" s="28">
        <v>1E-3</v>
      </c>
      <c r="K265" s="28">
        <v>1.8499999999999999E-2</v>
      </c>
      <c r="L265" s="28">
        <v>0.90249999999999997</v>
      </c>
      <c r="M265" s="28">
        <v>2.7799999999999998E-2</v>
      </c>
      <c r="N265" s="28">
        <v>0.17519999999999999</v>
      </c>
      <c r="O265" s="28">
        <v>9.7999999999999997E-3</v>
      </c>
      <c r="P265" s="28">
        <v>0.109</v>
      </c>
      <c r="Q265" s="28">
        <v>200.05</v>
      </c>
      <c r="R265" s="29">
        <v>62244.07</v>
      </c>
      <c r="S265" s="28">
        <v>0.24060000000000001</v>
      </c>
      <c r="T265" s="28">
        <v>0.21410000000000001</v>
      </c>
      <c r="U265" s="28">
        <v>0.54530000000000001</v>
      </c>
      <c r="V265" s="28">
        <v>19.36</v>
      </c>
      <c r="W265" s="28">
        <v>23.43</v>
      </c>
      <c r="X265" s="29">
        <v>84101.7</v>
      </c>
      <c r="Y265" s="28">
        <v>197.2</v>
      </c>
      <c r="Z265" s="29">
        <v>184613.61</v>
      </c>
      <c r="AA265" s="28">
        <v>0.78239999999999998</v>
      </c>
      <c r="AB265" s="28">
        <v>0.19550000000000001</v>
      </c>
      <c r="AC265" s="28">
        <v>2.1299999999999999E-2</v>
      </c>
      <c r="AD265" s="28">
        <v>8.0000000000000004E-4</v>
      </c>
      <c r="AE265" s="28">
        <v>0.2177</v>
      </c>
      <c r="AF265" s="28">
        <v>184.61</v>
      </c>
      <c r="AG265" s="29">
        <v>6595.12</v>
      </c>
      <c r="AH265" s="28">
        <v>794.57</v>
      </c>
      <c r="AI265" s="29">
        <v>209321.85</v>
      </c>
      <c r="AJ265" s="28" t="s">
        <v>16</v>
      </c>
      <c r="AK265" s="29">
        <v>41107</v>
      </c>
      <c r="AL265" s="29">
        <v>65353.49</v>
      </c>
      <c r="AM265" s="28">
        <v>64.290000000000006</v>
      </c>
      <c r="AN265" s="28">
        <v>34.950000000000003</v>
      </c>
      <c r="AO265" s="28">
        <v>37.9</v>
      </c>
      <c r="AP265" s="28">
        <v>4.55</v>
      </c>
      <c r="AQ265" s="29">
        <v>1001.15</v>
      </c>
      <c r="AR265" s="28">
        <v>0.75380000000000003</v>
      </c>
      <c r="AS265" s="29">
        <v>1100.43</v>
      </c>
      <c r="AT265" s="29">
        <v>1896.84</v>
      </c>
      <c r="AU265" s="29">
        <v>5720.2</v>
      </c>
      <c r="AV265" s="29">
        <v>1074.28</v>
      </c>
      <c r="AW265" s="28">
        <v>287.27</v>
      </c>
      <c r="AX265" s="29">
        <v>10079.02</v>
      </c>
      <c r="AY265" s="29">
        <v>3117.23</v>
      </c>
      <c r="AZ265" s="28">
        <v>0.32200000000000001</v>
      </c>
      <c r="BA265" s="29">
        <v>6065.77</v>
      </c>
      <c r="BB265" s="28">
        <v>0.62660000000000005</v>
      </c>
      <c r="BC265" s="28">
        <v>497.45</v>
      </c>
      <c r="BD265" s="28">
        <v>5.1400000000000001E-2</v>
      </c>
      <c r="BE265" s="29">
        <v>9680.4500000000007</v>
      </c>
      <c r="BF265" s="29">
        <v>1670.12</v>
      </c>
      <c r="BG265" s="28">
        <v>0.24679999999999999</v>
      </c>
      <c r="BH265" s="28">
        <v>0.60850000000000004</v>
      </c>
      <c r="BI265" s="28">
        <v>0.22900000000000001</v>
      </c>
      <c r="BJ265" s="28">
        <v>0.1147</v>
      </c>
      <c r="BK265" s="28">
        <v>2.8500000000000001E-2</v>
      </c>
      <c r="BL265" s="28">
        <v>1.9300000000000001E-2</v>
      </c>
    </row>
    <row r="266" spans="1:64" x14ac:dyDescent="0.25">
      <c r="A266" s="28" t="s">
        <v>530</v>
      </c>
      <c r="B266" s="28">
        <v>47878</v>
      </c>
      <c r="C266" s="28">
        <v>42.38</v>
      </c>
      <c r="D266" s="28">
        <v>44.38</v>
      </c>
      <c r="E266" s="29">
        <v>1880.96</v>
      </c>
      <c r="F266" s="29">
        <v>1836.29</v>
      </c>
      <c r="G266" s="28">
        <v>1.23E-2</v>
      </c>
      <c r="H266" s="28">
        <v>2.9999999999999997E-4</v>
      </c>
      <c r="I266" s="28">
        <v>9.7000000000000003E-3</v>
      </c>
      <c r="J266" s="28">
        <v>1E-3</v>
      </c>
      <c r="K266" s="28">
        <v>1.18E-2</v>
      </c>
      <c r="L266" s="28">
        <v>0.95089999999999997</v>
      </c>
      <c r="M266" s="28">
        <v>1.4E-2</v>
      </c>
      <c r="N266" s="28">
        <v>0.1235</v>
      </c>
      <c r="O266" s="28">
        <v>6.7999999999999996E-3</v>
      </c>
      <c r="P266" s="28">
        <v>0.105</v>
      </c>
      <c r="Q266" s="28">
        <v>88.05</v>
      </c>
      <c r="R266" s="29">
        <v>59621.51</v>
      </c>
      <c r="S266" s="28">
        <v>0.1842</v>
      </c>
      <c r="T266" s="28">
        <v>0.2069</v>
      </c>
      <c r="U266" s="28">
        <v>0.6089</v>
      </c>
      <c r="V266" s="28">
        <v>18.98</v>
      </c>
      <c r="W266" s="28">
        <v>11.03</v>
      </c>
      <c r="X266" s="29">
        <v>77996.960000000006</v>
      </c>
      <c r="Y266" s="28">
        <v>168.34</v>
      </c>
      <c r="Z266" s="29">
        <v>190174.63</v>
      </c>
      <c r="AA266" s="28">
        <v>0.85770000000000002</v>
      </c>
      <c r="AB266" s="28">
        <v>0.114</v>
      </c>
      <c r="AC266" s="28">
        <v>2.75E-2</v>
      </c>
      <c r="AD266" s="28">
        <v>8.9999999999999998E-4</v>
      </c>
      <c r="AE266" s="28">
        <v>0.14249999999999999</v>
      </c>
      <c r="AF266" s="28">
        <v>190.17</v>
      </c>
      <c r="AG266" s="29">
        <v>6494.87</v>
      </c>
      <c r="AH266" s="28">
        <v>816.83</v>
      </c>
      <c r="AI266" s="29">
        <v>197521.97</v>
      </c>
      <c r="AJ266" s="28" t="s">
        <v>16</v>
      </c>
      <c r="AK266" s="29">
        <v>41320</v>
      </c>
      <c r="AL266" s="29">
        <v>74227.67</v>
      </c>
      <c r="AM266" s="28">
        <v>59.4</v>
      </c>
      <c r="AN266" s="28">
        <v>31.84</v>
      </c>
      <c r="AO266" s="28">
        <v>35.53</v>
      </c>
      <c r="AP266" s="28">
        <v>4.7699999999999996</v>
      </c>
      <c r="AQ266" s="29">
        <v>1080.05</v>
      </c>
      <c r="AR266" s="28">
        <v>0.85370000000000001</v>
      </c>
      <c r="AS266" s="29">
        <v>1160.49</v>
      </c>
      <c r="AT266" s="29">
        <v>1850.8</v>
      </c>
      <c r="AU266" s="29">
        <v>5598.58</v>
      </c>
      <c r="AV266" s="29">
        <v>1088.93</v>
      </c>
      <c r="AW266" s="28">
        <v>231.09</v>
      </c>
      <c r="AX266" s="29">
        <v>9929.89</v>
      </c>
      <c r="AY266" s="29">
        <v>3161.83</v>
      </c>
      <c r="AZ266" s="28">
        <v>0.3281</v>
      </c>
      <c r="BA266" s="29">
        <v>6041.98</v>
      </c>
      <c r="BB266" s="28">
        <v>0.627</v>
      </c>
      <c r="BC266" s="28">
        <v>432.97</v>
      </c>
      <c r="BD266" s="28">
        <v>4.4900000000000002E-2</v>
      </c>
      <c r="BE266" s="29">
        <v>9636.7800000000007</v>
      </c>
      <c r="BF266" s="29">
        <v>1906.27</v>
      </c>
      <c r="BG266" s="28">
        <v>0.26500000000000001</v>
      </c>
      <c r="BH266" s="28">
        <v>0.59830000000000005</v>
      </c>
      <c r="BI266" s="28">
        <v>0.2122</v>
      </c>
      <c r="BJ266" s="28">
        <v>0.13589999999999999</v>
      </c>
      <c r="BK266" s="28">
        <v>3.27E-2</v>
      </c>
      <c r="BL266" s="28">
        <v>2.0799999999999999E-2</v>
      </c>
    </row>
    <row r="267" spans="1:64" x14ac:dyDescent="0.25">
      <c r="A267" s="28" t="s">
        <v>531</v>
      </c>
      <c r="B267" s="28">
        <v>50245</v>
      </c>
      <c r="C267" s="28">
        <v>112.67</v>
      </c>
      <c r="D267" s="28">
        <v>15.05</v>
      </c>
      <c r="E267" s="29">
        <v>1695.39</v>
      </c>
      <c r="F267" s="29">
        <v>1663.48</v>
      </c>
      <c r="G267" s="28">
        <v>2.8999999999999998E-3</v>
      </c>
      <c r="H267" s="28">
        <v>2.9999999999999997E-4</v>
      </c>
      <c r="I267" s="28">
        <v>1.7299999999999999E-2</v>
      </c>
      <c r="J267" s="28">
        <v>1.1999999999999999E-3</v>
      </c>
      <c r="K267" s="28">
        <v>2.9100000000000001E-2</v>
      </c>
      <c r="L267" s="28">
        <v>0.91159999999999997</v>
      </c>
      <c r="M267" s="28">
        <v>3.7600000000000001E-2</v>
      </c>
      <c r="N267" s="28">
        <v>0.52200000000000002</v>
      </c>
      <c r="O267" s="28">
        <v>2.0999999999999999E-3</v>
      </c>
      <c r="P267" s="28">
        <v>0.1555</v>
      </c>
      <c r="Q267" s="28">
        <v>76.69</v>
      </c>
      <c r="R267" s="29">
        <v>49710.52</v>
      </c>
      <c r="S267" s="28">
        <v>0.19989999999999999</v>
      </c>
      <c r="T267" s="28">
        <v>0.1731</v>
      </c>
      <c r="U267" s="28">
        <v>0.62690000000000001</v>
      </c>
      <c r="V267" s="28">
        <v>17.52</v>
      </c>
      <c r="W267" s="28">
        <v>11.44</v>
      </c>
      <c r="X267" s="29">
        <v>67149.8</v>
      </c>
      <c r="Y267" s="28">
        <v>143.09</v>
      </c>
      <c r="Z267" s="29">
        <v>94062.34</v>
      </c>
      <c r="AA267" s="28">
        <v>0.79610000000000003</v>
      </c>
      <c r="AB267" s="28">
        <v>0.14649999999999999</v>
      </c>
      <c r="AC267" s="28">
        <v>5.5399999999999998E-2</v>
      </c>
      <c r="AD267" s="28">
        <v>2E-3</v>
      </c>
      <c r="AE267" s="28">
        <v>0.20660000000000001</v>
      </c>
      <c r="AF267" s="28">
        <v>94.06</v>
      </c>
      <c r="AG267" s="29">
        <v>2350.09</v>
      </c>
      <c r="AH267" s="28">
        <v>331.44</v>
      </c>
      <c r="AI267" s="29">
        <v>92918.02</v>
      </c>
      <c r="AJ267" s="28" t="s">
        <v>16</v>
      </c>
      <c r="AK267" s="29">
        <v>26352</v>
      </c>
      <c r="AL267" s="29">
        <v>37160.81</v>
      </c>
      <c r="AM267" s="28">
        <v>38.950000000000003</v>
      </c>
      <c r="AN267" s="28">
        <v>23.48</v>
      </c>
      <c r="AO267" s="28">
        <v>27.52</v>
      </c>
      <c r="AP267" s="28">
        <v>4.2300000000000004</v>
      </c>
      <c r="AQ267" s="28">
        <v>658.29</v>
      </c>
      <c r="AR267" s="28">
        <v>0.93959999999999999</v>
      </c>
      <c r="AS267" s="29">
        <v>1108</v>
      </c>
      <c r="AT267" s="29">
        <v>1849.94</v>
      </c>
      <c r="AU267" s="29">
        <v>5128.6000000000004</v>
      </c>
      <c r="AV267" s="28">
        <v>862.65</v>
      </c>
      <c r="AW267" s="28">
        <v>277.76</v>
      </c>
      <c r="AX267" s="29">
        <v>9226.94</v>
      </c>
      <c r="AY267" s="29">
        <v>5508.66</v>
      </c>
      <c r="AZ267" s="28">
        <v>0.58550000000000002</v>
      </c>
      <c r="BA267" s="29">
        <v>2794.04</v>
      </c>
      <c r="BB267" s="28">
        <v>0.29699999999999999</v>
      </c>
      <c r="BC267" s="29">
        <v>1105.0999999999999</v>
      </c>
      <c r="BD267" s="28">
        <v>0.11749999999999999</v>
      </c>
      <c r="BE267" s="29">
        <v>9407.7999999999993</v>
      </c>
      <c r="BF267" s="29">
        <v>5068.29</v>
      </c>
      <c r="BG267" s="28">
        <v>2.2271999999999998</v>
      </c>
      <c r="BH267" s="28">
        <v>0.53239999999999998</v>
      </c>
      <c r="BI267" s="28">
        <v>0.23710000000000001</v>
      </c>
      <c r="BJ267" s="28">
        <v>0.1691</v>
      </c>
      <c r="BK267" s="28">
        <v>4.2500000000000003E-2</v>
      </c>
      <c r="BL267" s="28">
        <v>1.8800000000000001E-2</v>
      </c>
    </row>
    <row r="268" spans="1:64" x14ac:dyDescent="0.25">
      <c r="A268" s="28" t="s">
        <v>532</v>
      </c>
      <c r="B268" s="28">
        <v>49866</v>
      </c>
      <c r="C268" s="28">
        <v>73</v>
      </c>
      <c r="D268" s="28">
        <v>35.11</v>
      </c>
      <c r="E268" s="29">
        <v>2563.37</v>
      </c>
      <c r="F268" s="29">
        <v>2516.5700000000002</v>
      </c>
      <c r="G268" s="28">
        <v>6.1999999999999998E-3</v>
      </c>
      <c r="H268" s="28">
        <v>2.0000000000000001E-4</v>
      </c>
      <c r="I268" s="28">
        <v>7.7999999999999996E-3</v>
      </c>
      <c r="J268" s="28">
        <v>1.4E-3</v>
      </c>
      <c r="K268" s="28">
        <v>1.1599999999999999E-2</v>
      </c>
      <c r="L268" s="28">
        <v>0.95469999999999999</v>
      </c>
      <c r="M268" s="28">
        <v>1.8100000000000002E-2</v>
      </c>
      <c r="N268" s="28">
        <v>0.25819999999999999</v>
      </c>
      <c r="O268" s="28">
        <v>2.3999999999999998E-3</v>
      </c>
      <c r="P268" s="28">
        <v>0.1094</v>
      </c>
      <c r="Q268" s="28">
        <v>110.54</v>
      </c>
      <c r="R268" s="29">
        <v>55959.360000000001</v>
      </c>
      <c r="S268" s="28">
        <v>0.2545</v>
      </c>
      <c r="T268" s="28">
        <v>0.2087</v>
      </c>
      <c r="U268" s="28">
        <v>0.53680000000000005</v>
      </c>
      <c r="V268" s="28">
        <v>19.66</v>
      </c>
      <c r="W268" s="28">
        <v>15.42</v>
      </c>
      <c r="X268" s="29">
        <v>74672.27</v>
      </c>
      <c r="Y268" s="28">
        <v>162.25</v>
      </c>
      <c r="Z268" s="29">
        <v>131908.79999999999</v>
      </c>
      <c r="AA268" s="28">
        <v>0.84799999999999998</v>
      </c>
      <c r="AB268" s="28">
        <v>0.1119</v>
      </c>
      <c r="AC268" s="28">
        <v>3.9100000000000003E-2</v>
      </c>
      <c r="AD268" s="28">
        <v>1E-3</v>
      </c>
      <c r="AE268" s="28">
        <v>0.15459999999999999</v>
      </c>
      <c r="AF268" s="28">
        <v>131.91</v>
      </c>
      <c r="AG268" s="29">
        <v>3580.6</v>
      </c>
      <c r="AH268" s="28">
        <v>492.8</v>
      </c>
      <c r="AI268" s="29">
        <v>137010.42000000001</v>
      </c>
      <c r="AJ268" s="28" t="s">
        <v>16</v>
      </c>
      <c r="AK268" s="29">
        <v>35905</v>
      </c>
      <c r="AL268" s="29">
        <v>51866.47</v>
      </c>
      <c r="AM268" s="28">
        <v>44.56</v>
      </c>
      <c r="AN268" s="28">
        <v>26.14</v>
      </c>
      <c r="AO268" s="28">
        <v>27.62</v>
      </c>
      <c r="AP268" s="28">
        <v>4.76</v>
      </c>
      <c r="AQ268" s="28">
        <v>910.91</v>
      </c>
      <c r="AR268" s="28">
        <v>0.85389999999999999</v>
      </c>
      <c r="AS268" s="29">
        <v>1089.08</v>
      </c>
      <c r="AT268" s="29">
        <v>1751.8</v>
      </c>
      <c r="AU268" s="29">
        <v>5026.71</v>
      </c>
      <c r="AV268" s="28">
        <v>894.51</v>
      </c>
      <c r="AW268" s="28">
        <v>196.34</v>
      </c>
      <c r="AX268" s="29">
        <v>8958.43</v>
      </c>
      <c r="AY268" s="29">
        <v>4103.2299999999996</v>
      </c>
      <c r="AZ268" s="28">
        <v>0.49159999999999998</v>
      </c>
      <c r="BA268" s="29">
        <v>3718.94</v>
      </c>
      <c r="BB268" s="28">
        <v>0.44550000000000001</v>
      </c>
      <c r="BC268" s="28">
        <v>524.96</v>
      </c>
      <c r="BD268" s="28">
        <v>6.2899999999999998E-2</v>
      </c>
      <c r="BE268" s="29">
        <v>8347.1299999999992</v>
      </c>
      <c r="BF268" s="29">
        <v>3595.15</v>
      </c>
      <c r="BG268" s="28">
        <v>0.89400000000000002</v>
      </c>
      <c r="BH268" s="28">
        <v>0.60250000000000004</v>
      </c>
      <c r="BI268" s="28">
        <v>0.22289999999999999</v>
      </c>
      <c r="BJ268" s="28">
        <v>0.1196</v>
      </c>
      <c r="BK268" s="28">
        <v>3.3599999999999998E-2</v>
      </c>
      <c r="BL268" s="28">
        <v>2.1499999999999998E-2</v>
      </c>
    </row>
    <row r="269" spans="1:64" x14ac:dyDescent="0.25">
      <c r="A269" s="28" t="s">
        <v>533</v>
      </c>
      <c r="B269" s="28">
        <v>50690</v>
      </c>
      <c r="C269" s="28">
        <v>50.24</v>
      </c>
      <c r="D269" s="28">
        <v>37.28</v>
      </c>
      <c r="E269" s="29">
        <v>1872.66</v>
      </c>
      <c r="F269" s="29">
        <v>1829.81</v>
      </c>
      <c r="G269" s="28">
        <v>9.9000000000000008E-3</v>
      </c>
      <c r="H269" s="28">
        <v>4.0000000000000002E-4</v>
      </c>
      <c r="I269" s="28">
        <v>3.5000000000000003E-2</v>
      </c>
      <c r="J269" s="28">
        <v>1.6000000000000001E-3</v>
      </c>
      <c r="K269" s="28">
        <v>3.7400000000000003E-2</v>
      </c>
      <c r="L269" s="28">
        <v>0.87239999999999995</v>
      </c>
      <c r="M269" s="28">
        <v>4.3099999999999999E-2</v>
      </c>
      <c r="N269" s="28">
        <v>0.43409999999999999</v>
      </c>
      <c r="O269" s="28">
        <v>4.5999999999999999E-3</v>
      </c>
      <c r="P269" s="28">
        <v>0.13750000000000001</v>
      </c>
      <c r="Q269" s="28">
        <v>82.42</v>
      </c>
      <c r="R269" s="29">
        <v>53887.13</v>
      </c>
      <c r="S269" s="28">
        <v>0.2863</v>
      </c>
      <c r="T269" s="28">
        <v>0.19439999999999999</v>
      </c>
      <c r="U269" s="28">
        <v>0.52010000000000001</v>
      </c>
      <c r="V269" s="28">
        <v>18.399999999999999</v>
      </c>
      <c r="W269" s="28">
        <v>13.59</v>
      </c>
      <c r="X269" s="29">
        <v>70835.88</v>
      </c>
      <c r="Y269" s="28">
        <v>133.31</v>
      </c>
      <c r="Z269" s="29">
        <v>143208.38</v>
      </c>
      <c r="AA269" s="28">
        <v>0.71140000000000003</v>
      </c>
      <c r="AB269" s="28">
        <v>0.2477</v>
      </c>
      <c r="AC269" s="28">
        <v>3.9600000000000003E-2</v>
      </c>
      <c r="AD269" s="28">
        <v>1.1999999999999999E-3</v>
      </c>
      <c r="AE269" s="28">
        <v>0.2898</v>
      </c>
      <c r="AF269" s="28">
        <v>143.21</v>
      </c>
      <c r="AG269" s="29">
        <v>4333.38</v>
      </c>
      <c r="AH269" s="28">
        <v>503.05</v>
      </c>
      <c r="AI269" s="29">
        <v>157748.17000000001</v>
      </c>
      <c r="AJ269" s="28" t="s">
        <v>16</v>
      </c>
      <c r="AK269" s="29">
        <v>29520</v>
      </c>
      <c r="AL269" s="29">
        <v>44352.800000000003</v>
      </c>
      <c r="AM269" s="28">
        <v>49.23</v>
      </c>
      <c r="AN269" s="28">
        <v>28.87</v>
      </c>
      <c r="AO269" s="28">
        <v>33.54</v>
      </c>
      <c r="AP269" s="28">
        <v>4.26</v>
      </c>
      <c r="AQ269" s="29">
        <v>1208.72</v>
      </c>
      <c r="AR269" s="28">
        <v>0.97260000000000002</v>
      </c>
      <c r="AS269" s="29">
        <v>1185.54</v>
      </c>
      <c r="AT269" s="29">
        <v>1777.61</v>
      </c>
      <c r="AU269" s="29">
        <v>5478.13</v>
      </c>
      <c r="AV269" s="28">
        <v>989.7</v>
      </c>
      <c r="AW269" s="28">
        <v>229.45</v>
      </c>
      <c r="AX269" s="29">
        <v>9660.43</v>
      </c>
      <c r="AY269" s="29">
        <v>4249.29</v>
      </c>
      <c r="AZ269" s="28">
        <v>0.44280000000000003</v>
      </c>
      <c r="BA269" s="29">
        <v>4530.8599999999997</v>
      </c>
      <c r="BB269" s="28">
        <v>0.47220000000000001</v>
      </c>
      <c r="BC269" s="28">
        <v>815.47</v>
      </c>
      <c r="BD269" s="28">
        <v>8.5000000000000006E-2</v>
      </c>
      <c r="BE269" s="29">
        <v>9595.6299999999992</v>
      </c>
      <c r="BF269" s="29">
        <v>2771.48</v>
      </c>
      <c r="BG269" s="28">
        <v>0.78</v>
      </c>
      <c r="BH269" s="28">
        <v>0.56310000000000004</v>
      </c>
      <c r="BI269" s="28">
        <v>0.21410000000000001</v>
      </c>
      <c r="BJ269" s="28">
        <v>0.16750000000000001</v>
      </c>
      <c r="BK269" s="28">
        <v>3.2399999999999998E-2</v>
      </c>
      <c r="BL269" s="28">
        <v>2.29E-2</v>
      </c>
    </row>
    <row r="270" spans="1:64" x14ac:dyDescent="0.25">
      <c r="A270" s="28" t="s">
        <v>534</v>
      </c>
      <c r="B270" s="28">
        <v>50187</v>
      </c>
      <c r="C270" s="28">
        <v>63.29</v>
      </c>
      <c r="D270" s="28">
        <v>33.94</v>
      </c>
      <c r="E270" s="29">
        <v>2147.7399999999998</v>
      </c>
      <c r="F270" s="29">
        <v>2119.4299999999998</v>
      </c>
      <c r="G270" s="28">
        <v>7.7999999999999996E-3</v>
      </c>
      <c r="H270" s="28">
        <v>2.0000000000000001E-4</v>
      </c>
      <c r="I270" s="28">
        <v>1.09E-2</v>
      </c>
      <c r="J270" s="28">
        <v>1.6000000000000001E-3</v>
      </c>
      <c r="K270" s="28">
        <v>1.43E-2</v>
      </c>
      <c r="L270" s="28">
        <v>0.94269999999999998</v>
      </c>
      <c r="M270" s="28">
        <v>2.23E-2</v>
      </c>
      <c r="N270" s="28">
        <v>0.2671</v>
      </c>
      <c r="O270" s="28">
        <v>5.1000000000000004E-3</v>
      </c>
      <c r="P270" s="28">
        <v>0.11260000000000001</v>
      </c>
      <c r="Q270" s="28">
        <v>97.87</v>
      </c>
      <c r="R270" s="29">
        <v>55426.81</v>
      </c>
      <c r="S270" s="28">
        <v>0.22800000000000001</v>
      </c>
      <c r="T270" s="28">
        <v>0.18770000000000001</v>
      </c>
      <c r="U270" s="28">
        <v>0.58430000000000004</v>
      </c>
      <c r="V270" s="28">
        <v>19.149999999999999</v>
      </c>
      <c r="W270" s="28">
        <v>14.87</v>
      </c>
      <c r="X270" s="29">
        <v>68848.149999999994</v>
      </c>
      <c r="Y270" s="28">
        <v>140.69999999999999</v>
      </c>
      <c r="Z270" s="29">
        <v>146176.23000000001</v>
      </c>
      <c r="AA270" s="28">
        <v>0.81120000000000003</v>
      </c>
      <c r="AB270" s="28">
        <v>0.1454</v>
      </c>
      <c r="AC270" s="28">
        <v>4.2500000000000003E-2</v>
      </c>
      <c r="AD270" s="28">
        <v>8.9999999999999998E-4</v>
      </c>
      <c r="AE270" s="28">
        <v>0.19170000000000001</v>
      </c>
      <c r="AF270" s="28">
        <v>146.18</v>
      </c>
      <c r="AG270" s="29">
        <v>4350.0200000000004</v>
      </c>
      <c r="AH270" s="28">
        <v>546.29999999999995</v>
      </c>
      <c r="AI270" s="29">
        <v>154551.74</v>
      </c>
      <c r="AJ270" s="28" t="s">
        <v>16</v>
      </c>
      <c r="AK270" s="29">
        <v>34925</v>
      </c>
      <c r="AL270" s="29">
        <v>51593.97</v>
      </c>
      <c r="AM270" s="28">
        <v>48.67</v>
      </c>
      <c r="AN270" s="28">
        <v>28.59</v>
      </c>
      <c r="AO270" s="28">
        <v>31.05</v>
      </c>
      <c r="AP270" s="28">
        <v>4.75</v>
      </c>
      <c r="AQ270" s="28">
        <v>918.57</v>
      </c>
      <c r="AR270" s="28">
        <v>0.88819999999999999</v>
      </c>
      <c r="AS270" s="29">
        <v>1087.8699999999999</v>
      </c>
      <c r="AT270" s="29">
        <v>1696.37</v>
      </c>
      <c r="AU270" s="29">
        <v>5037.5200000000004</v>
      </c>
      <c r="AV270" s="28">
        <v>891.88</v>
      </c>
      <c r="AW270" s="28">
        <v>201.34</v>
      </c>
      <c r="AX270" s="29">
        <v>8914.99</v>
      </c>
      <c r="AY270" s="29">
        <v>3787.44</v>
      </c>
      <c r="AZ270" s="28">
        <v>0.43819999999999998</v>
      </c>
      <c r="BA270" s="29">
        <v>4289.0600000000004</v>
      </c>
      <c r="BB270" s="28">
        <v>0.49619999999999997</v>
      </c>
      <c r="BC270" s="28">
        <v>566.61</v>
      </c>
      <c r="BD270" s="28">
        <v>6.5600000000000006E-2</v>
      </c>
      <c r="BE270" s="29">
        <v>8643.11</v>
      </c>
      <c r="BF270" s="29">
        <v>2960.48</v>
      </c>
      <c r="BG270" s="28">
        <v>0.69259999999999999</v>
      </c>
      <c r="BH270" s="28">
        <v>0.5907</v>
      </c>
      <c r="BI270" s="28">
        <v>0.21940000000000001</v>
      </c>
      <c r="BJ270" s="28">
        <v>0.13039999999999999</v>
      </c>
      <c r="BK270" s="28">
        <v>3.3000000000000002E-2</v>
      </c>
      <c r="BL270" s="28">
        <v>2.6499999999999999E-2</v>
      </c>
    </row>
    <row r="271" spans="1:64" x14ac:dyDescent="0.25">
      <c r="A271" s="28" t="s">
        <v>535</v>
      </c>
      <c r="B271" s="28">
        <v>44198</v>
      </c>
      <c r="C271" s="28">
        <v>24.5</v>
      </c>
      <c r="D271" s="28">
        <v>399.53</v>
      </c>
      <c r="E271" s="29">
        <v>9788.5</v>
      </c>
      <c r="F271" s="29">
        <v>8377.07</v>
      </c>
      <c r="G271" s="28">
        <v>1.0800000000000001E-2</v>
      </c>
      <c r="H271" s="28">
        <v>5.0000000000000001E-4</v>
      </c>
      <c r="I271" s="28">
        <v>0.25259999999999999</v>
      </c>
      <c r="J271" s="28">
        <v>1.2999999999999999E-3</v>
      </c>
      <c r="K271" s="28">
        <v>5.0299999999999997E-2</v>
      </c>
      <c r="L271" s="28">
        <v>0.62649999999999995</v>
      </c>
      <c r="M271" s="28">
        <v>5.8099999999999999E-2</v>
      </c>
      <c r="N271" s="28">
        <v>0.56799999999999995</v>
      </c>
      <c r="O271" s="28">
        <v>2.1999999999999999E-2</v>
      </c>
      <c r="P271" s="28">
        <v>0.14199999999999999</v>
      </c>
      <c r="Q271" s="28">
        <v>417.74</v>
      </c>
      <c r="R271" s="29">
        <v>59788.67</v>
      </c>
      <c r="S271" s="28">
        <v>0.2112</v>
      </c>
      <c r="T271" s="28">
        <v>0.18540000000000001</v>
      </c>
      <c r="U271" s="28">
        <v>0.60340000000000005</v>
      </c>
      <c r="V271" s="28">
        <v>18.05</v>
      </c>
      <c r="W271" s="28">
        <v>50.33</v>
      </c>
      <c r="X271" s="29">
        <v>82979.91</v>
      </c>
      <c r="Y271" s="28">
        <v>192.56</v>
      </c>
      <c r="Z271" s="29">
        <v>125956.13</v>
      </c>
      <c r="AA271" s="28">
        <v>0.72919999999999996</v>
      </c>
      <c r="AB271" s="28">
        <v>0.24349999999999999</v>
      </c>
      <c r="AC271" s="28">
        <v>2.5999999999999999E-2</v>
      </c>
      <c r="AD271" s="28">
        <v>1.2999999999999999E-3</v>
      </c>
      <c r="AE271" s="28">
        <v>0.27110000000000001</v>
      </c>
      <c r="AF271" s="28">
        <v>125.96</v>
      </c>
      <c r="AG271" s="29">
        <v>5026.28</v>
      </c>
      <c r="AH271" s="28">
        <v>623.47</v>
      </c>
      <c r="AI271" s="29">
        <v>149233.64000000001</v>
      </c>
      <c r="AJ271" s="28" t="s">
        <v>16</v>
      </c>
      <c r="AK271" s="29">
        <v>28918.5</v>
      </c>
      <c r="AL271" s="29">
        <v>42348.29</v>
      </c>
      <c r="AM271" s="28">
        <v>68.91</v>
      </c>
      <c r="AN271" s="28">
        <v>37.61</v>
      </c>
      <c r="AO271" s="28">
        <v>45.38</v>
      </c>
      <c r="AP271" s="28">
        <v>4.7300000000000004</v>
      </c>
      <c r="AQ271" s="29">
        <v>1064.78</v>
      </c>
      <c r="AR271" s="28">
        <v>1.0668</v>
      </c>
      <c r="AS271" s="29">
        <v>1308.49</v>
      </c>
      <c r="AT271" s="29">
        <v>2087.54</v>
      </c>
      <c r="AU271" s="29">
        <v>6525.25</v>
      </c>
      <c r="AV271" s="29">
        <v>1323.06</v>
      </c>
      <c r="AW271" s="28">
        <v>499.61</v>
      </c>
      <c r="AX271" s="29">
        <v>11743.95</v>
      </c>
      <c r="AY271" s="29">
        <v>4843.5</v>
      </c>
      <c r="AZ271" s="28">
        <v>0.42349999999999999</v>
      </c>
      <c r="BA271" s="29">
        <v>5302.55</v>
      </c>
      <c r="BB271" s="28">
        <v>0.46360000000000001</v>
      </c>
      <c r="BC271" s="29">
        <v>1291.25</v>
      </c>
      <c r="BD271" s="28">
        <v>0.1129</v>
      </c>
      <c r="BE271" s="29">
        <v>11437.3</v>
      </c>
      <c r="BF271" s="29">
        <v>3203.14</v>
      </c>
      <c r="BG271" s="28">
        <v>0.88700000000000001</v>
      </c>
      <c r="BH271" s="28">
        <v>0.55730000000000002</v>
      </c>
      <c r="BI271" s="28">
        <v>0.2253</v>
      </c>
      <c r="BJ271" s="28">
        <v>0.17879999999999999</v>
      </c>
      <c r="BK271" s="28">
        <v>2.46E-2</v>
      </c>
      <c r="BL271" s="28">
        <v>1.4E-2</v>
      </c>
    </row>
    <row r="272" spans="1:64" x14ac:dyDescent="0.25">
      <c r="A272" s="28" t="s">
        <v>536</v>
      </c>
      <c r="B272" s="28">
        <v>47993</v>
      </c>
      <c r="C272" s="28">
        <v>104.43</v>
      </c>
      <c r="D272" s="28">
        <v>21.1</v>
      </c>
      <c r="E272" s="29">
        <v>2203.1799999999998</v>
      </c>
      <c r="F272" s="29">
        <v>2151.81</v>
      </c>
      <c r="G272" s="28">
        <v>4.7999999999999996E-3</v>
      </c>
      <c r="H272" s="28">
        <v>2.0000000000000001E-4</v>
      </c>
      <c r="I272" s="28">
        <v>6.7999999999999996E-3</v>
      </c>
      <c r="J272" s="28">
        <v>1.4E-3</v>
      </c>
      <c r="K272" s="28">
        <v>1.01E-2</v>
      </c>
      <c r="L272" s="28">
        <v>0.95740000000000003</v>
      </c>
      <c r="M272" s="28">
        <v>1.9199999999999998E-2</v>
      </c>
      <c r="N272" s="28">
        <v>0.42159999999999997</v>
      </c>
      <c r="O272" s="28">
        <v>1.4E-3</v>
      </c>
      <c r="P272" s="28">
        <v>0.1399</v>
      </c>
      <c r="Q272" s="28">
        <v>98.92</v>
      </c>
      <c r="R272" s="29">
        <v>53307.66</v>
      </c>
      <c r="S272" s="28">
        <v>0.19259999999999999</v>
      </c>
      <c r="T272" s="28">
        <v>0.1923</v>
      </c>
      <c r="U272" s="28">
        <v>0.61509999999999998</v>
      </c>
      <c r="V272" s="28">
        <v>18.309999999999999</v>
      </c>
      <c r="W272" s="28">
        <v>13.69</v>
      </c>
      <c r="X272" s="29">
        <v>70843.33</v>
      </c>
      <c r="Y272" s="28">
        <v>156.41999999999999</v>
      </c>
      <c r="Z272" s="29">
        <v>141439.74</v>
      </c>
      <c r="AA272" s="28">
        <v>0.73529999999999995</v>
      </c>
      <c r="AB272" s="28">
        <v>0.18479999999999999</v>
      </c>
      <c r="AC272" s="28">
        <v>7.9000000000000001E-2</v>
      </c>
      <c r="AD272" s="28">
        <v>1E-3</v>
      </c>
      <c r="AE272" s="28">
        <v>0.2671</v>
      </c>
      <c r="AF272" s="28">
        <v>141.44</v>
      </c>
      <c r="AG272" s="29">
        <v>3891.4</v>
      </c>
      <c r="AH272" s="28">
        <v>443.07</v>
      </c>
      <c r="AI272" s="29">
        <v>140036.01999999999</v>
      </c>
      <c r="AJ272" s="28" t="s">
        <v>16</v>
      </c>
      <c r="AK272" s="29">
        <v>31057</v>
      </c>
      <c r="AL272" s="29">
        <v>44051.16</v>
      </c>
      <c r="AM272" s="28">
        <v>40.369999999999997</v>
      </c>
      <c r="AN272" s="28">
        <v>25.57</v>
      </c>
      <c r="AO272" s="28">
        <v>28.26</v>
      </c>
      <c r="AP272" s="28">
        <v>4.05</v>
      </c>
      <c r="AQ272" s="28">
        <v>852.36</v>
      </c>
      <c r="AR272" s="28">
        <v>1.008</v>
      </c>
      <c r="AS272" s="29">
        <v>1102.27</v>
      </c>
      <c r="AT272" s="29">
        <v>1842.32</v>
      </c>
      <c r="AU272" s="29">
        <v>5163.28</v>
      </c>
      <c r="AV272" s="28">
        <v>843.8</v>
      </c>
      <c r="AW272" s="28">
        <v>232.49</v>
      </c>
      <c r="AX272" s="29">
        <v>9184.16</v>
      </c>
      <c r="AY272" s="29">
        <v>4297.91</v>
      </c>
      <c r="AZ272" s="28">
        <v>0.46750000000000003</v>
      </c>
      <c r="BA272" s="29">
        <v>4056.62</v>
      </c>
      <c r="BB272" s="28">
        <v>0.44119999999999998</v>
      </c>
      <c r="BC272" s="28">
        <v>839.05</v>
      </c>
      <c r="BD272" s="28">
        <v>9.1300000000000006E-2</v>
      </c>
      <c r="BE272" s="29">
        <v>9193.57</v>
      </c>
      <c r="BF272" s="29">
        <v>3407.65</v>
      </c>
      <c r="BG272" s="28">
        <v>1.0213000000000001</v>
      </c>
      <c r="BH272" s="28">
        <v>0.56730000000000003</v>
      </c>
      <c r="BI272" s="28">
        <v>0.218</v>
      </c>
      <c r="BJ272" s="28">
        <v>0.15890000000000001</v>
      </c>
      <c r="BK272" s="28">
        <v>3.2599999999999997E-2</v>
      </c>
      <c r="BL272" s="28">
        <v>2.3199999999999998E-2</v>
      </c>
    </row>
    <row r="273" spans="1:64" x14ac:dyDescent="0.25">
      <c r="A273" s="28" t="s">
        <v>537</v>
      </c>
      <c r="B273" s="28">
        <v>46110</v>
      </c>
      <c r="C273" s="28">
        <v>37.33</v>
      </c>
      <c r="D273" s="28">
        <v>249.5</v>
      </c>
      <c r="E273" s="29">
        <v>9314.66</v>
      </c>
      <c r="F273" s="29">
        <v>8965.57</v>
      </c>
      <c r="G273" s="28">
        <v>6.13E-2</v>
      </c>
      <c r="H273" s="28">
        <v>2.9999999999999997E-4</v>
      </c>
      <c r="I273" s="28">
        <v>7.7899999999999997E-2</v>
      </c>
      <c r="J273" s="28">
        <v>1.2999999999999999E-3</v>
      </c>
      <c r="K273" s="28">
        <v>3.0599999999999999E-2</v>
      </c>
      <c r="L273" s="28">
        <v>0.78380000000000005</v>
      </c>
      <c r="M273" s="28">
        <v>4.4699999999999997E-2</v>
      </c>
      <c r="N273" s="28">
        <v>0.1603</v>
      </c>
      <c r="O273" s="28">
        <v>3.4500000000000003E-2</v>
      </c>
      <c r="P273" s="28">
        <v>0.10340000000000001</v>
      </c>
      <c r="Q273" s="28">
        <v>398.66</v>
      </c>
      <c r="R273" s="29">
        <v>65655.520000000004</v>
      </c>
      <c r="S273" s="28">
        <v>0.2397</v>
      </c>
      <c r="T273" s="28">
        <v>0.2082</v>
      </c>
      <c r="U273" s="28">
        <v>0.55210000000000004</v>
      </c>
      <c r="V273" s="28">
        <v>19.13</v>
      </c>
      <c r="W273" s="28">
        <v>44.71</v>
      </c>
      <c r="X273" s="29">
        <v>86117.54</v>
      </c>
      <c r="Y273" s="28">
        <v>206.34</v>
      </c>
      <c r="Z273" s="29">
        <v>175413.23</v>
      </c>
      <c r="AA273" s="28">
        <v>0.77610000000000001</v>
      </c>
      <c r="AB273" s="28">
        <v>0.20349999999999999</v>
      </c>
      <c r="AC273" s="28">
        <v>1.9199999999999998E-2</v>
      </c>
      <c r="AD273" s="28">
        <v>1.1999999999999999E-3</v>
      </c>
      <c r="AE273" s="28">
        <v>0.224</v>
      </c>
      <c r="AF273" s="28">
        <v>175.41</v>
      </c>
      <c r="AG273" s="29">
        <v>6880.7</v>
      </c>
      <c r="AH273" s="28">
        <v>793.53</v>
      </c>
      <c r="AI273" s="29">
        <v>202638.02</v>
      </c>
      <c r="AJ273" s="28" t="s">
        <v>16</v>
      </c>
      <c r="AK273" s="29">
        <v>46375</v>
      </c>
      <c r="AL273" s="29">
        <v>74256.37</v>
      </c>
      <c r="AM273" s="28">
        <v>67.81</v>
      </c>
      <c r="AN273" s="28">
        <v>36.909999999999997</v>
      </c>
      <c r="AO273" s="28">
        <v>40.450000000000003</v>
      </c>
      <c r="AP273" s="28">
        <v>4.79</v>
      </c>
      <c r="AQ273" s="29">
        <v>1120.48</v>
      </c>
      <c r="AR273" s="28">
        <v>0.7107</v>
      </c>
      <c r="AS273" s="29">
        <v>1073.3599999999999</v>
      </c>
      <c r="AT273" s="29">
        <v>1909.71</v>
      </c>
      <c r="AU273" s="29">
        <v>6218.61</v>
      </c>
      <c r="AV273" s="29">
        <v>1133.76</v>
      </c>
      <c r="AW273" s="28">
        <v>378.83</v>
      </c>
      <c r="AX273" s="29">
        <v>10714.28</v>
      </c>
      <c r="AY273" s="29">
        <v>3121.46</v>
      </c>
      <c r="AZ273" s="28">
        <v>0.30659999999999998</v>
      </c>
      <c r="BA273" s="29">
        <v>6598</v>
      </c>
      <c r="BB273" s="28">
        <v>0.64810000000000001</v>
      </c>
      <c r="BC273" s="28">
        <v>461.04</v>
      </c>
      <c r="BD273" s="28">
        <v>4.53E-2</v>
      </c>
      <c r="BE273" s="29">
        <v>10180.51</v>
      </c>
      <c r="BF273" s="29">
        <v>1718.6</v>
      </c>
      <c r="BG273" s="28">
        <v>0.2525</v>
      </c>
      <c r="BH273" s="28">
        <v>0.628</v>
      </c>
      <c r="BI273" s="28">
        <v>0.2266</v>
      </c>
      <c r="BJ273" s="28">
        <v>9.9199999999999997E-2</v>
      </c>
      <c r="BK273" s="28">
        <v>2.5100000000000001E-2</v>
      </c>
      <c r="BL273" s="28">
        <v>2.1100000000000001E-2</v>
      </c>
    </row>
    <row r="274" spans="1:64" x14ac:dyDescent="0.25">
      <c r="A274" s="28" t="s">
        <v>538</v>
      </c>
      <c r="B274" s="28">
        <v>49569</v>
      </c>
      <c r="C274" s="28">
        <v>102.9</v>
      </c>
      <c r="D274" s="28">
        <v>10.99</v>
      </c>
      <c r="E274" s="29">
        <v>1130.8800000000001</v>
      </c>
      <c r="F274" s="29">
        <v>1120.3800000000001</v>
      </c>
      <c r="G274" s="28">
        <v>3.2000000000000002E-3</v>
      </c>
      <c r="H274" s="28">
        <v>2.0000000000000001E-4</v>
      </c>
      <c r="I274" s="28">
        <v>7.1000000000000004E-3</v>
      </c>
      <c r="J274" s="28">
        <v>1.6999999999999999E-3</v>
      </c>
      <c r="K274" s="28">
        <v>2.1000000000000001E-2</v>
      </c>
      <c r="L274" s="28">
        <v>0.94350000000000001</v>
      </c>
      <c r="M274" s="28">
        <v>2.3199999999999998E-2</v>
      </c>
      <c r="N274" s="28">
        <v>0.44109999999999999</v>
      </c>
      <c r="O274" s="28">
        <v>5.9999999999999995E-4</v>
      </c>
      <c r="P274" s="28">
        <v>0.15060000000000001</v>
      </c>
      <c r="Q274" s="28">
        <v>54.35</v>
      </c>
      <c r="R274" s="29">
        <v>48714.75</v>
      </c>
      <c r="S274" s="28">
        <v>0.19900000000000001</v>
      </c>
      <c r="T274" s="28">
        <v>0.17530000000000001</v>
      </c>
      <c r="U274" s="28">
        <v>0.62570000000000003</v>
      </c>
      <c r="V274" s="28">
        <v>16.899999999999999</v>
      </c>
      <c r="W274" s="28">
        <v>9.32</v>
      </c>
      <c r="X274" s="29">
        <v>59694.879999999997</v>
      </c>
      <c r="Y274" s="28">
        <v>116.58</v>
      </c>
      <c r="Z274" s="29">
        <v>107237.75</v>
      </c>
      <c r="AA274" s="28">
        <v>0.84189999999999998</v>
      </c>
      <c r="AB274" s="28">
        <v>0.105</v>
      </c>
      <c r="AC274" s="28">
        <v>5.1400000000000001E-2</v>
      </c>
      <c r="AD274" s="28">
        <v>1.6999999999999999E-3</v>
      </c>
      <c r="AE274" s="28">
        <v>0.15989999999999999</v>
      </c>
      <c r="AF274" s="28">
        <v>107.24</v>
      </c>
      <c r="AG274" s="29">
        <v>2647.51</v>
      </c>
      <c r="AH274" s="28">
        <v>375.59</v>
      </c>
      <c r="AI274" s="29">
        <v>105131.72</v>
      </c>
      <c r="AJ274" s="28" t="s">
        <v>16</v>
      </c>
      <c r="AK274" s="29">
        <v>29149</v>
      </c>
      <c r="AL274" s="29">
        <v>40244.36</v>
      </c>
      <c r="AM274" s="28">
        <v>38.81</v>
      </c>
      <c r="AN274" s="28">
        <v>23.69</v>
      </c>
      <c r="AO274" s="28">
        <v>25.93</v>
      </c>
      <c r="AP274" s="28">
        <v>4.28</v>
      </c>
      <c r="AQ274" s="29">
        <v>1074.32</v>
      </c>
      <c r="AR274" s="28">
        <v>1.1508</v>
      </c>
      <c r="AS274" s="29">
        <v>1065.19</v>
      </c>
      <c r="AT274" s="29">
        <v>1915.43</v>
      </c>
      <c r="AU274" s="29">
        <v>4999.47</v>
      </c>
      <c r="AV274" s="28">
        <v>902.75</v>
      </c>
      <c r="AW274" s="28">
        <v>236.55</v>
      </c>
      <c r="AX274" s="29">
        <v>9119.3799999999992</v>
      </c>
      <c r="AY274" s="29">
        <v>5077.32</v>
      </c>
      <c r="AZ274" s="28">
        <v>0.54379999999999995</v>
      </c>
      <c r="BA274" s="29">
        <v>3395.17</v>
      </c>
      <c r="BB274" s="28">
        <v>0.36359999999999998</v>
      </c>
      <c r="BC274" s="28">
        <v>864.21</v>
      </c>
      <c r="BD274" s="28">
        <v>9.2600000000000002E-2</v>
      </c>
      <c r="BE274" s="29">
        <v>9336.7000000000007</v>
      </c>
      <c r="BF274" s="29">
        <v>4474.62</v>
      </c>
      <c r="BG274" s="28">
        <v>1.6889000000000001</v>
      </c>
      <c r="BH274" s="28">
        <v>0.54530000000000001</v>
      </c>
      <c r="BI274" s="28">
        <v>0.21099999999999999</v>
      </c>
      <c r="BJ274" s="28">
        <v>0.18429999999999999</v>
      </c>
      <c r="BK274" s="28">
        <v>3.6900000000000002E-2</v>
      </c>
      <c r="BL274" s="28">
        <v>2.2700000000000001E-2</v>
      </c>
    </row>
    <row r="275" spans="1:64" x14ac:dyDescent="0.25">
      <c r="A275" s="28" t="s">
        <v>539</v>
      </c>
      <c r="B275" s="28">
        <v>44206</v>
      </c>
      <c r="C275" s="28">
        <v>61.71</v>
      </c>
      <c r="D275" s="28">
        <v>61.52</v>
      </c>
      <c r="E275" s="29">
        <v>3796.54</v>
      </c>
      <c r="F275" s="29">
        <v>3626.24</v>
      </c>
      <c r="G275" s="28">
        <v>1.18E-2</v>
      </c>
      <c r="H275" s="28">
        <v>5.0000000000000001E-4</v>
      </c>
      <c r="I275" s="28">
        <v>3.0800000000000001E-2</v>
      </c>
      <c r="J275" s="28">
        <v>1.5E-3</v>
      </c>
      <c r="K275" s="28">
        <v>2.24E-2</v>
      </c>
      <c r="L275" s="28">
        <v>0.89029999999999998</v>
      </c>
      <c r="M275" s="28">
        <v>4.2799999999999998E-2</v>
      </c>
      <c r="N275" s="28">
        <v>0.45040000000000002</v>
      </c>
      <c r="O275" s="28">
        <v>7.6E-3</v>
      </c>
      <c r="P275" s="28">
        <v>0.1386</v>
      </c>
      <c r="Q275" s="28">
        <v>157.82</v>
      </c>
      <c r="R275" s="29">
        <v>55164.24</v>
      </c>
      <c r="S275" s="28">
        <v>0.2092</v>
      </c>
      <c r="T275" s="28">
        <v>0.186</v>
      </c>
      <c r="U275" s="28">
        <v>0.6048</v>
      </c>
      <c r="V275" s="28">
        <v>18.75</v>
      </c>
      <c r="W275" s="28">
        <v>22.46</v>
      </c>
      <c r="X275" s="29">
        <v>77249.23</v>
      </c>
      <c r="Y275" s="28">
        <v>165.05</v>
      </c>
      <c r="Z275" s="29">
        <v>138100.4</v>
      </c>
      <c r="AA275" s="28">
        <v>0.71950000000000003</v>
      </c>
      <c r="AB275" s="28">
        <v>0.24249999999999999</v>
      </c>
      <c r="AC275" s="28">
        <v>3.6999999999999998E-2</v>
      </c>
      <c r="AD275" s="28">
        <v>1E-3</v>
      </c>
      <c r="AE275" s="28">
        <v>0.28070000000000001</v>
      </c>
      <c r="AF275" s="28">
        <v>138.1</v>
      </c>
      <c r="AG275" s="29">
        <v>4286.03</v>
      </c>
      <c r="AH275" s="28">
        <v>485.42</v>
      </c>
      <c r="AI275" s="29">
        <v>146322.67000000001</v>
      </c>
      <c r="AJ275" s="28" t="s">
        <v>16</v>
      </c>
      <c r="AK275" s="29">
        <v>27724</v>
      </c>
      <c r="AL275" s="29">
        <v>43283.66</v>
      </c>
      <c r="AM275" s="28">
        <v>51.63</v>
      </c>
      <c r="AN275" s="28">
        <v>28.99</v>
      </c>
      <c r="AO275" s="28">
        <v>34.22</v>
      </c>
      <c r="AP275" s="28">
        <v>4.24</v>
      </c>
      <c r="AQ275" s="29">
        <v>1103.51</v>
      </c>
      <c r="AR275" s="28">
        <v>1.1244000000000001</v>
      </c>
      <c r="AS275" s="29">
        <v>1078.44</v>
      </c>
      <c r="AT275" s="29">
        <v>1690.79</v>
      </c>
      <c r="AU275" s="29">
        <v>5464.65</v>
      </c>
      <c r="AV275" s="28">
        <v>942.41</v>
      </c>
      <c r="AW275" s="28">
        <v>278.22000000000003</v>
      </c>
      <c r="AX275" s="29">
        <v>9454.5</v>
      </c>
      <c r="AY275" s="29">
        <v>4046.48</v>
      </c>
      <c r="AZ275" s="28">
        <v>0.4219</v>
      </c>
      <c r="BA275" s="29">
        <v>4644.59</v>
      </c>
      <c r="BB275" s="28">
        <v>0.48420000000000002</v>
      </c>
      <c r="BC275" s="28">
        <v>900.44</v>
      </c>
      <c r="BD275" s="28">
        <v>9.3899999999999997E-2</v>
      </c>
      <c r="BE275" s="29">
        <v>9591.5</v>
      </c>
      <c r="BF275" s="29">
        <v>2793.27</v>
      </c>
      <c r="BG275" s="28">
        <v>0.75790000000000002</v>
      </c>
      <c r="BH275" s="28">
        <v>0.57220000000000004</v>
      </c>
      <c r="BI275" s="28">
        <v>0.2261</v>
      </c>
      <c r="BJ275" s="28">
        <v>0.1492</v>
      </c>
      <c r="BK275" s="28">
        <v>3.3099999999999997E-2</v>
      </c>
      <c r="BL275" s="28">
        <v>1.95E-2</v>
      </c>
    </row>
    <row r="276" spans="1:64" x14ac:dyDescent="0.25">
      <c r="A276" s="28" t="s">
        <v>540</v>
      </c>
      <c r="B276" s="28">
        <v>44214</v>
      </c>
      <c r="C276" s="28">
        <v>43.38</v>
      </c>
      <c r="D276" s="28">
        <v>111.7</v>
      </c>
      <c r="E276" s="29">
        <v>4845.49</v>
      </c>
      <c r="F276" s="29">
        <v>4665.1899999999996</v>
      </c>
      <c r="G276" s="28">
        <v>1.4200000000000001E-2</v>
      </c>
      <c r="H276" s="28">
        <v>4.0000000000000002E-4</v>
      </c>
      <c r="I276" s="28">
        <v>2.3900000000000001E-2</v>
      </c>
      <c r="J276" s="28">
        <v>1.2999999999999999E-3</v>
      </c>
      <c r="K276" s="28">
        <v>2.2800000000000001E-2</v>
      </c>
      <c r="L276" s="28">
        <v>0.90400000000000003</v>
      </c>
      <c r="M276" s="28">
        <v>3.3399999999999999E-2</v>
      </c>
      <c r="N276" s="28">
        <v>0.23699999999999999</v>
      </c>
      <c r="O276" s="28">
        <v>7.9000000000000008E-3</v>
      </c>
      <c r="P276" s="28">
        <v>0.1144</v>
      </c>
      <c r="Q276" s="28">
        <v>195.07</v>
      </c>
      <c r="R276" s="29">
        <v>59737.43</v>
      </c>
      <c r="S276" s="28">
        <v>0.23139999999999999</v>
      </c>
      <c r="T276" s="28">
        <v>0.2268</v>
      </c>
      <c r="U276" s="28">
        <v>0.54169999999999996</v>
      </c>
      <c r="V276" s="28">
        <v>20.100000000000001</v>
      </c>
      <c r="W276" s="28">
        <v>23.6</v>
      </c>
      <c r="X276" s="29">
        <v>83113.77</v>
      </c>
      <c r="Y276" s="28">
        <v>201.36</v>
      </c>
      <c r="Z276" s="29">
        <v>151529.10999999999</v>
      </c>
      <c r="AA276" s="28">
        <v>0.79479999999999995</v>
      </c>
      <c r="AB276" s="28">
        <v>0.18099999999999999</v>
      </c>
      <c r="AC276" s="28">
        <v>2.3400000000000001E-2</v>
      </c>
      <c r="AD276" s="28">
        <v>8.9999999999999998E-4</v>
      </c>
      <c r="AE276" s="28">
        <v>0.20530000000000001</v>
      </c>
      <c r="AF276" s="28">
        <v>151.53</v>
      </c>
      <c r="AG276" s="29">
        <v>5251.78</v>
      </c>
      <c r="AH276" s="28">
        <v>644.5</v>
      </c>
      <c r="AI276" s="29">
        <v>168013.93</v>
      </c>
      <c r="AJ276" s="28" t="s">
        <v>16</v>
      </c>
      <c r="AK276" s="29">
        <v>38012</v>
      </c>
      <c r="AL276" s="29">
        <v>55607.73</v>
      </c>
      <c r="AM276" s="28">
        <v>58.05</v>
      </c>
      <c r="AN276" s="28">
        <v>33.29</v>
      </c>
      <c r="AO276" s="28">
        <v>35.659999999999997</v>
      </c>
      <c r="AP276" s="28">
        <v>4.71</v>
      </c>
      <c r="AQ276" s="29">
        <v>1490.84</v>
      </c>
      <c r="AR276" s="28">
        <v>0.82840000000000003</v>
      </c>
      <c r="AS276" s="29">
        <v>1021.96</v>
      </c>
      <c r="AT276" s="29">
        <v>1797.04</v>
      </c>
      <c r="AU276" s="29">
        <v>5394.58</v>
      </c>
      <c r="AV276" s="28">
        <v>986.29</v>
      </c>
      <c r="AW276" s="28">
        <v>251.37</v>
      </c>
      <c r="AX276" s="29">
        <v>9451.23</v>
      </c>
      <c r="AY276" s="29">
        <v>3513.14</v>
      </c>
      <c r="AZ276" s="28">
        <v>0.39100000000000001</v>
      </c>
      <c r="BA276" s="29">
        <v>4932.54</v>
      </c>
      <c r="BB276" s="28">
        <v>0.54890000000000005</v>
      </c>
      <c r="BC276" s="28">
        <v>540.11</v>
      </c>
      <c r="BD276" s="28">
        <v>6.0100000000000001E-2</v>
      </c>
      <c r="BE276" s="29">
        <v>8985.7999999999993</v>
      </c>
      <c r="BF276" s="29">
        <v>2429.39</v>
      </c>
      <c r="BG276" s="28">
        <v>0.48399999999999999</v>
      </c>
      <c r="BH276" s="28">
        <v>0.60309999999999997</v>
      </c>
      <c r="BI276" s="28">
        <v>0.22869999999999999</v>
      </c>
      <c r="BJ276" s="28">
        <v>0.121</v>
      </c>
      <c r="BK276" s="28">
        <v>3.1600000000000003E-2</v>
      </c>
      <c r="BL276" s="28">
        <v>1.5599999999999999E-2</v>
      </c>
    </row>
    <row r="277" spans="1:64" x14ac:dyDescent="0.25">
      <c r="A277" s="28" t="s">
        <v>541</v>
      </c>
      <c r="B277" s="28">
        <v>47209</v>
      </c>
      <c r="C277" s="28">
        <v>76.14</v>
      </c>
      <c r="D277" s="28">
        <v>9.9</v>
      </c>
      <c r="E277" s="28">
        <v>753.9</v>
      </c>
      <c r="F277" s="28">
        <v>745.62</v>
      </c>
      <c r="G277" s="28">
        <v>3.3E-3</v>
      </c>
      <c r="H277" s="28">
        <v>2.9999999999999997E-4</v>
      </c>
      <c r="I277" s="28">
        <v>4.8999999999999998E-3</v>
      </c>
      <c r="J277" s="28">
        <v>8.0000000000000004E-4</v>
      </c>
      <c r="K277" s="28">
        <v>9.7000000000000003E-3</v>
      </c>
      <c r="L277" s="28">
        <v>0.96499999999999997</v>
      </c>
      <c r="M277" s="28">
        <v>1.6E-2</v>
      </c>
      <c r="N277" s="28">
        <v>0.33450000000000002</v>
      </c>
      <c r="O277" s="28">
        <v>0</v>
      </c>
      <c r="P277" s="28">
        <v>0.12909999999999999</v>
      </c>
      <c r="Q277" s="28">
        <v>37.270000000000003</v>
      </c>
      <c r="R277" s="29">
        <v>48434.55</v>
      </c>
      <c r="S277" s="28">
        <v>0.2525</v>
      </c>
      <c r="T277" s="28">
        <v>0.17749999999999999</v>
      </c>
      <c r="U277" s="28">
        <v>0.56999999999999995</v>
      </c>
      <c r="V277" s="28">
        <v>16.8</v>
      </c>
      <c r="W277" s="28">
        <v>6.46</v>
      </c>
      <c r="X277" s="29">
        <v>60007.74</v>
      </c>
      <c r="Y277" s="28">
        <v>112.09</v>
      </c>
      <c r="Z277" s="29">
        <v>120749.54</v>
      </c>
      <c r="AA277" s="28">
        <v>0.85670000000000002</v>
      </c>
      <c r="AB277" s="28">
        <v>9.2899999999999996E-2</v>
      </c>
      <c r="AC277" s="28">
        <v>4.9000000000000002E-2</v>
      </c>
      <c r="AD277" s="28">
        <v>1.4E-3</v>
      </c>
      <c r="AE277" s="28">
        <v>0.14410000000000001</v>
      </c>
      <c r="AF277" s="28">
        <v>120.75</v>
      </c>
      <c r="AG277" s="29">
        <v>3222.54</v>
      </c>
      <c r="AH277" s="28">
        <v>442.64</v>
      </c>
      <c r="AI277" s="29">
        <v>119198.48</v>
      </c>
      <c r="AJ277" s="28" t="s">
        <v>16</v>
      </c>
      <c r="AK277" s="29">
        <v>31111</v>
      </c>
      <c r="AL277" s="29">
        <v>43230.52</v>
      </c>
      <c r="AM277" s="28">
        <v>42.2</v>
      </c>
      <c r="AN277" s="28">
        <v>25.08</v>
      </c>
      <c r="AO277" s="28">
        <v>28.38</v>
      </c>
      <c r="AP277" s="28">
        <v>4.7</v>
      </c>
      <c r="AQ277" s="29">
        <v>1123.73</v>
      </c>
      <c r="AR277" s="28">
        <v>1.1596</v>
      </c>
      <c r="AS277" s="29">
        <v>1308.73</v>
      </c>
      <c r="AT277" s="29">
        <v>1831.62</v>
      </c>
      <c r="AU277" s="29">
        <v>5196.34</v>
      </c>
      <c r="AV277" s="28">
        <v>989.54</v>
      </c>
      <c r="AW277" s="28">
        <v>153.83000000000001</v>
      </c>
      <c r="AX277" s="29">
        <v>9480.08</v>
      </c>
      <c r="AY277" s="29">
        <v>4591.3599999999997</v>
      </c>
      <c r="AZ277" s="28">
        <v>0.48709999999999998</v>
      </c>
      <c r="BA277" s="29">
        <v>4140.1400000000003</v>
      </c>
      <c r="BB277" s="28">
        <v>0.43930000000000002</v>
      </c>
      <c r="BC277" s="28">
        <v>693.74</v>
      </c>
      <c r="BD277" s="28">
        <v>7.3599999999999999E-2</v>
      </c>
      <c r="BE277" s="29">
        <v>9425.24</v>
      </c>
      <c r="BF277" s="29">
        <v>3934.76</v>
      </c>
      <c r="BG277" s="28">
        <v>1.2602</v>
      </c>
      <c r="BH277" s="28">
        <v>0.54200000000000004</v>
      </c>
      <c r="BI277" s="28">
        <v>0.20979999999999999</v>
      </c>
      <c r="BJ277" s="28">
        <v>0.18540000000000001</v>
      </c>
      <c r="BK277" s="28">
        <v>3.5700000000000003E-2</v>
      </c>
      <c r="BL277" s="28">
        <v>2.7099999999999999E-2</v>
      </c>
    </row>
    <row r="278" spans="1:64" x14ac:dyDescent="0.25">
      <c r="A278" s="28" t="s">
        <v>542</v>
      </c>
      <c r="B278" s="28">
        <v>45443</v>
      </c>
      <c r="C278" s="28">
        <v>81.38</v>
      </c>
      <c r="D278" s="28">
        <v>12.31</v>
      </c>
      <c r="E278" s="29">
        <v>1001.72</v>
      </c>
      <c r="F278" s="29">
        <v>1005.1</v>
      </c>
      <c r="G278" s="28">
        <v>3.2000000000000002E-3</v>
      </c>
      <c r="H278" s="28">
        <v>2.0000000000000001E-4</v>
      </c>
      <c r="I278" s="28">
        <v>4.8999999999999998E-3</v>
      </c>
      <c r="J278" s="28">
        <v>1.6999999999999999E-3</v>
      </c>
      <c r="K278" s="28">
        <v>0.01</v>
      </c>
      <c r="L278" s="28">
        <v>0.96819999999999995</v>
      </c>
      <c r="M278" s="28">
        <v>1.18E-2</v>
      </c>
      <c r="N278" s="28">
        <v>0.45350000000000001</v>
      </c>
      <c r="O278" s="28">
        <v>0</v>
      </c>
      <c r="P278" s="28">
        <v>0.1328</v>
      </c>
      <c r="Q278" s="28">
        <v>48.72</v>
      </c>
      <c r="R278" s="29">
        <v>48611.7</v>
      </c>
      <c r="S278" s="28">
        <v>0.20250000000000001</v>
      </c>
      <c r="T278" s="28">
        <v>0.17319999999999999</v>
      </c>
      <c r="U278" s="28">
        <v>0.62429999999999997</v>
      </c>
      <c r="V278" s="28">
        <v>17.420000000000002</v>
      </c>
      <c r="W278" s="28">
        <v>8.5500000000000007</v>
      </c>
      <c r="X278" s="29">
        <v>60412.12</v>
      </c>
      <c r="Y278" s="28">
        <v>113.58</v>
      </c>
      <c r="Z278" s="29">
        <v>108117.39</v>
      </c>
      <c r="AA278" s="28">
        <v>0.83720000000000006</v>
      </c>
      <c r="AB278" s="28">
        <v>9.4100000000000003E-2</v>
      </c>
      <c r="AC278" s="28">
        <v>6.7599999999999993E-2</v>
      </c>
      <c r="AD278" s="28">
        <v>1.1999999999999999E-3</v>
      </c>
      <c r="AE278" s="28">
        <v>0.1676</v>
      </c>
      <c r="AF278" s="28">
        <v>108.12</v>
      </c>
      <c r="AG278" s="29">
        <v>2589.5300000000002</v>
      </c>
      <c r="AH278" s="28">
        <v>377.97</v>
      </c>
      <c r="AI278" s="29">
        <v>102307.1</v>
      </c>
      <c r="AJ278" s="28" t="s">
        <v>16</v>
      </c>
      <c r="AK278" s="29">
        <v>28935</v>
      </c>
      <c r="AL278" s="29">
        <v>40093.800000000003</v>
      </c>
      <c r="AM278" s="28">
        <v>33.33</v>
      </c>
      <c r="AN278" s="28">
        <v>23.04</v>
      </c>
      <c r="AO278" s="28">
        <v>24.98</v>
      </c>
      <c r="AP278" s="28">
        <v>3.79</v>
      </c>
      <c r="AQ278" s="29">
        <v>1356.78</v>
      </c>
      <c r="AR278" s="28">
        <v>1.0565</v>
      </c>
      <c r="AS278" s="29">
        <v>1114.08</v>
      </c>
      <c r="AT278" s="29">
        <v>1989.2</v>
      </c>
      <c r="AU278" s="29">
        <v>4974.88</v>
      </c>
      <c r="AV278" s="28">
        <v>903.33</v>
      </c>
      <c r="AW278" s="28">
        <v>213.59</v>
      </c>
      <c r="AX278" s="29">
        <v>9195.08</v>
      </c>
      <c r="AY278" s="29">
        <v>5118.1000000000004</v>
      </c>
      <c r="AZ278" s="28">
        <v>0.54049999999999998</v>
      </c>
      <c r="BA278" s="29">
        <v>3357.87</v>
      </c>
      <c r="BB278" s="28">
        <v>0.35460000000000003</v>
      </c>
      <c r="BC278" s="28">
        <v>993.5</v>
      </c>
      <c r="BD278" s="28">
        <v>0.10489999999999999</v>
      </c>
      <c r="BE278" s="29">
        <v>9469.4699999999993</v>
      </c>
      <c r="BF278" s="29">
        <v>4854.3900000000003</v>
      </c>
      <c r="BG278" s="28">
        <v>1.8644000000000001</v>
      </c>
      <c r="BH278" s="28">
        <v>0.52949999999999997</v>
      </c>
      <c r="BI278" s="28">
        <v>0.22</v>
      </c>
      <c r="BJ278" s="28">
        <v>0.19389999999999999</v>
      </c>
      <c r="BK278" s="28">
        <v>3.6900000000000002E-2</v>
      </c>
      <c r="BL278" s="28">
        <v>1.9699999999999999E-2</v>
      </c>
    </row>
    <row r="279" spans="1:64" x14ac:dyDescent="0.25">
      <c r="A279" s="28" t="s">
        <v>543</v>
      </c>
      <c r="B279" s="28">
        <v>49353</v>
      </c>
      <c r="C279" s="28">
        <v>48.86</v>
      </c>
      <c r="D279" s="28">
        <v>18.28</v>
      </c>
      <c r="E279" s="28">
        <v>893.18</v>
      </c>
      <c r="F279" s="28">
        <v>882</v>
      </c>
      <c r="G279" s="28">
        <v>5.3E-3</v>
      </c>
      <c r="H279" s="28">
        <v>2.9999999999999997E-4</v>
      </c>
      <c r="I279" s="28">
        <v>0.10920000000000001</v>
      </c>
      <c r="J279" s="28">
        <v>1.6000000000000001E-3</v>
      </c>
      <c r="K279" s="28">
        <v>7.9299999999999995E-2</v>
      </c>
      <c r="L279" s="28">
        <v>0.74270000000000003</v>
      </c>
      <c r="M279" s="28">
        <v>6.1600000000000002E-2</v>
      </c>
      <c r="N279" s="28">
        <v>0.49569999999999997</v>
      </c>
      <c r="O279" s="28">
        <v>1.09E-2</v>
      </c>
      <c r="P279" s="28">
        <v>0.1447</v>
      </c>
      <c r="Q279" s="28">
        <v>44.26</v>
      </c>
      <c r="R279" s="29">
        <v>49301.98</v>
      </c>
      <c r="S279" s="28">
        <v>0.2656</v>
      </c>
      <c r="T279" s="28">
        <v>0.1767</v>
      </c>
      <c r="U279" s="28">
        <v>0.55759999999999998</v>
      </c>
      <c r="V279" s="28">
        <v>16.93</v>
      </c>
      <c r="W279" s="28">
        <v>8.08</v>
      </c>
      <c r="X279" s="29">
        <v>61865.599999999999</v>
      </c>
      <c r="Y279" s="28">
        <v>107</v>
      </c>
      <c r="Z279" s="29">
        <v>111574.64</v>
      </c>
      <c r="AA279" s="28">
        <v>0.74360000000000004</v>
      </c>
      <c r="AB279" s="28">
        <v>0.2039</v>
      </c>
      <c r="AC279" s="28">
        <v>5.0599999999999999E-2</v>
      </c>
      <c r="AD279" s="28">
        <v>1.8E-3</v>
      </c>
      <c r="AE279" s="28">
        <v>0.25869999999999999</v>
      </c>
      <c r="AF279" s="28">
        <v>111.57</v>
      </c>
      <c r="AG279" s="29">
        <v>3304.31</v>
      </c>
      <c r="AH279" s="28">
        <v>431.58</v>
      </c>
      <c r="AI279" s="29">
        <v>105649.25</v>
      </c>
      <c r="AJ279" s="28" t="s">
        <v>16</v>
      </c>
      <c r="AK279" s="29">
        <v>28116</v>
      </c>
      <c r="AL279" s="29">
        <v>40064.730000000003</v>
      </c>
      <c r="AM279" s="28">
        <v>45.01</v>
      </c>
      <c r="AN279" s="28">
        <v>27.78</v>
      </c>
      <c r="AO279" s="28">
        <v>31.81</v>
      </c>
      <c r="AP279" s="28">
        <v>4.4000000000000004</v>
      </c>
      <c r="AQ279" s="29">
        <v>1217.4000000000001</v>
      </c>
      <c r="AR279" s="28">
        <v>1.1344000000000001</v>
      </c>
      <c r="AS279" s="29">
        <v>1361.97</v>
      </c>
      <c r="AT279" s="29">
        <v>1895.02</v>
      </c>
      <c r="AU279" s="29">
        <v>5676.38</v>
      </c>
      <c r="AV279" s="28">
        <v>973.53</v>
      </c>
      <c r="AW279" s="28">
        <v>192.67</v>
      </c>
      <c r="AX279" s="29">
        <v>10099.56</v>
      </c>
      <c r="AY279" s="29">
        <v>5123.8100000000004</v>
      </c>
      <c r="AZ279" s="28">
        <v>0.49580000000000002</v>
      </c>
      <c r="BA279" s="29">
        <v>4086.88</v>
      </c>
      <c r="BB279" s="28">
        <v>0.39550000000000002</v>
      </c>
      <c r="BC279" s="29">
        <v>1122.93</v>
      </c>
      <c r="BD279" s="28">
        <v>0.1087</v>
      </c>
      <c r="BE279" s="29">
        <v>10333.620000000001</v>
      </c>
      <c r="BF279" s="29">
        <v>4169.57</v>
      </c>
      <c r="BG279" s="28">
        <v>1.4608000000000001</v>
      </c>
      <c r="BH279" s="28">
        <v>0.53210000000000002</v>
      </c>
      <c r="BI279" s="28">
        <v>0.20660000000000001</v>
      </c>
      <c r="BJ279" s="28">
        <v>0.1958</v>
      </c>
      <c r="BK279" s="28">
        <v>3.04E-2</v>
      </c>
      <c r="BL279" s="28">
        <v>3.5200000000000002E-2</v>
      </c>
    </row>
    <row r="280" spans="1:64" x14ac:dyDescent="0.25">
      <c r="A280" s="28" t="s">
        <v>544</v>
      </c>
      <c r="B280" s="28">
        <v>49437</v>
      </c>
      <c r="C280" s="28">
        <v>63.95</v>
      </c>
      <c r="D280" s="28">
        <v>39.58</v>
      </c>
      <c r="E280" s="29">
        <v>2531.06</v>
      </c>
      <c r="F280" s="29">
        <v>2460.38</v>
      </c>
      <c r="G280" s="28">
        <v>8.8000000000000005E-3</v>
      </c>
      <c r="H280" s="28">
        <v>1E-4</v>
      </c>
      <c r="I280" s="28">
        <v>1.3100000000000001E-2</v>
      </c>
      <c r="J280" s="28">
        <v>1.9E-3</v>
      </c>
      <c r="K280" s="28">
        <v>1.7000000000000001E-2</v>
      </c>
      <c r="L280" s="28">
        <v>0.93259999999999998</v>
      </c>
      <c r="M280" s="28">
        <v>2.6599999999999999E-2</v>
      </c>
      <c r="N280" s="28">
        <v>0.23810000000000001</v>
      </c>
      <c r="O280" s="28">
        <v>4.7999999999999996E-3</v>
      </c>
      <c r="P280" s="28">
        <v>0.1115</v>
      </c>
      <c r="Q280" s="28">
        <v>110.35</v>
      </c>
      <c r="R280" s="29">
        <v>55519.199999999997</v>
      </c>
      <c r="S280" s="28">
        <v>0.24940000000000001</v>
      </c>
      <c r="T280" s="28">
        <v>0.2097</v>
      </c>
      <c r="U280" s="28">
        <v>0.54090000000000005</v>
      </c>
      <c r="V280" s="28">
        <v>19.62</v>
      </c>
      <c r="W280" s="28">
        <v>15.17</v>
      </c>
      <c r="X280" s="29">
        <v>71949.17</v>
      </c>
      <c r="Y280" s="28">
        <v>163.1</v>
      </c>
      <c r="Z280" s="29">
        <v>158185.98000000001</v>
      </c>
      <c r="AA280" s="28">
        <v>0.85089999999999999</v>
      </c>
      <c r="AB280" s="28">
        <v>0.1205</v>
      </c>
      <c r="AC280" s="28">
        <v>2.75E-2</v>
      </c>
      <c r="AD280" s="28">
        <v>1E-3</v>
      </c>
      <c r="AE280" s="28">
        <v>0.14929999999999999</v>
      </c>
      <c r="AF280" s="28">
        <v>158.19</v>
      </c>
      <c r="AG280" s="29">
        <v>4700.17</v>
      </c>
      <c r="AH280" s="28">
        <v>598.58000000000004</v>
      </c>
      <c r="AI280" s="29">
        <v>164478.71</v>
      </c>
      <c r="AJ280" s="28" t="s">
        <v>16</v>
      </c>
      <c r="AK280" s="29">
        <v>37265</v>
      </c>
      <c r="AL280" s="29">
        <v>55962.6</v>
      </c>
      <c r="AM280" s="28">
        <v>47.3</v>
      </c>
      <c r="AN280" s="28">
        <v>28.57</v>
      </c>
      <c r="AO280" s="28">
        <v>30.3</v>
      </c>
      <c r="AP280" s="28">
        <v>4.9000000000000004</v>
      </c>
      <c r="AQ280" s="29">
        <v>1250.19</v>
      </c>
      <c r="AR280" s="28">
        <v>0.82489999999999997</v>
      </c>
      <c r="AS280" s="29">
        <v>1087.57</v>
      </c>
      <c r="AT280" s="29">
        <v>1716.65</v>
      </c>
      <c r="AU280" s="29">
        <v>5078.17</v>
      </c>
      <c r="AV280" s="28">
        <v>880.91</v>
      </c>
      <c r="AW280" s="28">
        <v>214.28</v>
      </c>
      <c r="AX280" s="29">
        <v>8977.58</v>
      </c>
      <c r="AY280" s="29">
        <v>3501.97</v>
      </c>
      <c r="AZ280" s="28">
        <v>0.4052</v>
      </c>
      <c r="BA280" s="29">
        <v>4611.32</v>
      </c>
      <c r="BB280" s="28">
        <v>0.53359999999999996</v>
      </c>
      <c r="BC280" s="28">
        <v>529.23</v>
      </c>
      <c r="BD280" s="28">
        <v>6.1199999999999997E-2</v>
      </c>
      <c r="BE280" s="29">
        <v>8642.52</v>
      </c>
      <c r="BF280" s="29">
        <v>2598.0700000000002</v>
      </c>
      <c r="BG280" s="28">
        <v>0.52180000000000004</v>
      </c>
      <c r="BH280" s="28">
        <v>0.59630000000000005</v>
      </c>
      <c r="BI280" s="28">
        <v>0.22170000000000001</v>
      </c>
      <c r="BJ280" s="28">
        <v>0.12889999999999999</v>
      </c>
      <c r="BK280" s="28">
        <v>3.0499999999999999E-2</v>
      </c>
      <c r="BL280" s="28">
        <v>2.2599999999999999E-2</v>
      </c>
    </row>
    <row r="281" spans="1:64" x14ac:dyDescent="0.25">
      <c r="A281" s="28" t="s">
        <v>545</v>
      </c>
      <c r="B281" s="28">
        <v>47449</v>
      </c>
      <c r="C281" s="28">
        <v>57.19</v>
      </c>
      <c r="D281" s="28">
        <v>24.25</v>
      </c>
      <c r="E281" s="29">
        <v>1386.58</v>
      </c>
      <c r="F281" s="29">
        <v>1384.24</v>
      </c>
      <c r="G281" s="28">
        <v>8.3999999999999995E-3</v>
      </c>
      <c r="H281" s="28">
        <v>2.0000000000000001E-4</v>
      </c>
      <c r="I281" s="28">
        <v>8.2000000000000007E-3</v>
      </c>
      <c r="J281" s="28">
        <v>1.6000000000000001E-3</v>
      </c>
      <c r="K281" s="28">
        <v>0.02</v>
      </c>
      <c r="L281" s="28">
        <v>0.94159999999999999</v>
      </c>
      <c r="M281" s="28">
        <v>1.9900000000000001E-2</v>
      </c>
      <c r="N281" s="28">
        <v>0.24299999999999999</v>
      </c>
      <c r="O281" s="28">
        <v>4.1999999999999997E-3</v>
      </c>
      <c r="P281" s="28">
        <v>0.1038</v>
      </c>
      <c r="Q281" s="28">
        <v>66.63</v>
      </c>
      <c r="R281" s="29">
        <v>54121.09</v>
      </c>
      <c r="S281" s="28">
        <v>0.192</v>
      </c>
      <c r="T281" s="28">
        <v>0.18629999999999999</v>
      </c>
      <c r="U281" s="28">
        <v>0.62170000000000003</v>
      </c>
      <c r="V281" s="28">
        <v>19.14</v>
      </c>
      <c r="W281" s="28">
        <v>10.63</v>
      </c>
      <c r="X281" s="29">
        <v>66120.039999999994</v>
      </c>
      <c r="Y281" s="28">
        <v>127.01</v>
      </c>
      <c r="Z281" s="29">
        <v>159068.41</v>
      </c>
      <c r="AA281" s="28">
        <v>0.82930000000000004</v>
      </c>
      <c r="AB281" s="28">
        <v>0.127</v>
      </c>
      <c r="AC281" s="28">
        <v>4.2599999999999999E-2</v>
      </c>
      <c r="AD281" s="28">
        <v>1.1000000000000001E-3</v>
      </c>
      <c r="AE281" s="28">
        <v>0.1711</v>
      </c>
      <c r="AF281" s="28">
        <v>159.07</v>
      </c>
      <c r="AG281" s="29">
        <v>4565.6899999999996</v>
      </c>
      <c r="AH281" s="28">
        <v>555.08000000000004</v>
      </c>
      <c r="AI281" s="29">
        <v>166498.67000000001</v>
      </c>
      <c r="AJ281" s="28" t="s">
        <v>16</v>
      </c>
      <c r="AK281" s="29">
        <v>35609</v>
      </c>
      <c r="AL281" s="29">
        <v>53195.48</v>
      </c>
      <c r="AM281" s="28">
        <v>47.47</v>
      </c>
      <c r="AN281" s="28">
        <v>27.61</v>
      </c>
      <c r="AO281" s="28">
        <v>29.43</v>
      </c>
      <c r="AP281" s="28">
        <v>4.74</v>
      </c>
      <c r="AQ281" s="29">
        <v>1079.4100000000001</v>
      </c>
      <c r="AR281" s="28">
        <v>0.95820000000000005</v>
      </c>
      <c r="AS281" s="29">
        <v>1108.02</v>
      </c>
      <c r="AT281" s="29">
        <v>1768.9</v>
      </c>
      <c r="AU281" s="29">
        <v>4996.41</v>
      </c>
      <c r="AV281" s="28">
        <v>888.57</v>
      </c>
      <c r="AW281" s="28">
        <v>123.33</v>
      </c>
      <c r="AX281" s="29">
        <v>8885.23</v>
      </c>
      <c r="AY281" s="29">
        <v>3683.1</v>
      </c>
      <c r="AZ281" s="28">
        <v>0.41049999999999998</v>
      </c>
      <c r="BA281" s="29">
        <v>4746.21</v>
      </c>
      <c r="BB281" s="28">
        <v>0.52900000000000003</v>
      </c>
      <c r="BC281" s="28">
        <v>543.39</v>
      </c>
      <c r="BD281" s="28">
        <v>6.0600000000000001E-2</v>
      </c>
      <c r="BE281" s="29">
        <v>8972.69</v>
      </c>
      <c r="BF281" s="29">
        <v>2795.44</v>
      </c>
      <c r="BG281" s="28">
        <v>0.60350000000000004</v>
      </c>
      <c r="BH281" s="28">
        <v>0.57620000000000005</v>
      </c>
      <c r="BI281" s="28">
        <v>0.21160000000000001</v>
      </c>
      <c r="BJ281" s="28">
        <v>0.14699999999999999</v>
      </c>
      <c r="BK281" s="28">
        <v>3.6200000000000003E-2</v>
      </c>
      <c r="BL281" s="28">
        <v>2.9000000000000001E-2</v>
      </c>
    </row>
    <row r="282" spans="1:64" x14ac:dyDescent="0.25">
      <c r="A282" s="28" t="s">
        <v>546</v>
      </c>
      <c r="B282" s="28">
        <v>47589</v>
      </c>
      <c r="C282" s="28">
        <v>99.9</v>
      </c>
      <c r="D282" s="28">
        <v>11.57</v>
      </c>
      <c r="E282" s="29">
        <v>1155.9000000000001</v>
      </c>
      <c r="F282" s="29">
        <v>1167.71</v>
      </c>
      <c r="G282" s="28">
        <v>3.0999999999999999E-3</v>
      </c>
      <c r="H282" s="28">
        <v>1E-4</v>
      </c>
      <c r="I282" s="28">
        <v>6.0000000000000001E-3</v>
      </c>
      <c r="J282" s="28">
        <v>8.9999999999999998E-4</v>
      </c>
      <c r="K282" s="28">
        <v>1.9800000000000002E-2</v>
      </c>
      <c r="L282" s="28">
        <v>0.9476</v>
      </c>
      <c r="M282" s="28">
        <v>2.2499999999999999E-2</v>
      </c>
      <c r="N282" s="28">
        <v>0.36359999999999998</v>
      </c>
      <c r="O282" s="28">
        <v>1.2999999999999999E-3</v>
      </c>
      <c r="P282" s="28">
        <v>0.1368</v>
      </c>
      <c r="Q282" s="28">
        <v>53.06</v>
      </c>
      <c r="R282" s="29">
        <v>50724.27</v>
      </c>
      <c r="S282" s="28">
        <v>0.23050000000000001</v>
      </c>
      <c r="T282" s="28">
        <v>0.1895</v>
      </c>
      <c r="U282" s="28">
        <v>0.57999999999999996</v>
      </c>
      <c r="V282" s="28">
        <v>17.760000000000002</v>
      </c>
      <c r="W282" s="28">
        <v>9.1300000000000008</v>
      </c>
      <c r="X282" s="29">
        <v>61366.7</v>
      </c>
      <c r="Y282" s="28">
        <v>122.37</v>
      </c>
      <c r="Z282" s="29">
        <v>108703.03999999999</v>
      </c>
      <c r="AA282" s="28">
        <v>0.88070000000000004</v>
      </c>
      <c r="AB282" s="28">
        <v>7.1999999999999995E-2</v>
      </c>
      <c r="AC282" s="28">
        <v>4.5699999999999998E-2</v>
      </c>
      <c r="AD282" s="28">
        <v>1.5E-3</v>
      </c>
      <c r="AE282" s="28">
        <v>0.1201</v>
      </c>
      <c r="AF282" s="28">
        <v>108.7</v>
      </c>
      <c r="AG282" s="29">
        <v>2597.69</v>
      </c>
      <c r="AH282" s="28">
        <v>374.27</v>
      </c>
      <c r="AI282" s="29">
        <v>106168.37</v>
      </c>
      <c r="AJ282" s="28" t="s">
        <v>16</v>
      </c>
      <c r="AK282" s="29">
        <v>31668</v>
      </c>
      <c r="AL282" s="29">
        <v>43061.53</v>
      </c>
      <c r="AM282" s="28">
        <v>36.25</v>
      </c>
      <c r="AN282" s="28">
        <v>23.17</v>
      </c>
      <c r="AO282" s="28">
        <v>25.03</v>
      </c>
      <c r="AP282" s="28">
        <v>4.34</v>
      </c>
      <c r="AQ282" s="29">
        <v>1094.1300000000001</v>
      </c>
      <c r="AR282" s="28">
        <v>1.1738</v>
      </c>
      <c r="AS282" s="29">
        <v>1046.72</v>
      </c>
      <c r="AT282" s="29">
        <v>1873.78</v>
      </c>
      <c r="AU282" s="29">
        <v>4977.2299999999996</v>
      </c>
      <c r="AV282" s="28">
        <v>874.87</v>
      </c>
      <c r="AW282" s="28">
        <v>246.69</v>
      </c>
      <c r="AX282" s="29">
        <v>9019.2800000000007</v>
      </c>
      <c r="AY282" s="29">
        <v>4765.88</v>
      </c>
      <c r="AZ282" s="28">
        <v>0.53239999999999998</v>
      </c>
      <c r="BA282" s="29">
        <v>3478.75</v>
      </c>
      <c r="BB282" s="28">
        <v>0.3886</v>
      </c>
      <c r="BC282" s="28">
        <v>706.52</v>
      </c>
      <c r="BD282" s="28">
        <v>7.8899999999999998E-2</v>
      </c>
      <c r="BE282" s="29">
        <v>8951.16</v>
      </c>
      <c r="BF282" s="29">
        <v>4347.43</v>
      </c>
      <c r="BG282" s="28">
        <v>1.5764</v>
      </c>
      <c r="BH282" s="28">
        <v>0.55020000000000002</v>
      </c>
      <c r="BI282" s="28">
        <v>0.20630000000000001</v>
      </c>
      <c r="BJ282" s="28">
        <v>0.18329999999999999</v>
      </c>
      <c r="BK282" s="28">
        <v>3.5299999999999998E-2</v>
      </c>
      <c r="BL282" s="28">
        <v>2.4899999999999999E-2</v>
      </c>
    </row>
    <row r="283" spans="1:64" x14ac:dyDescent="0.25">
      <c r="A283" s="28" t="s">
        <v>547</v>
      </c>
      <c r="B283" s="28">
        <v>50195</v>
      </c>
      <c r="C283" s="28">
        <v>36.43</v>
      </c>
      <c r="D283" s="28">
        <v>61.56</v>
      </c>
      <c r="E283" s="29">
        <v>2242.6</v>
      </c>
      <c r="F283" s="29">
        <v>2125.5700000000002</v>
      </c>
      <c r="G283" s="28">
        <v>8.2000000000000007E-3</v>
      </c>
      <c r="H283" s="28">
        <v>2.9999999999999997E-4</v>
      </c>
      <c r="I283" s="28">
        <v>8.4900000000000003E-2</v>
      </c>
      <c r="J283" s="28">
        <v>1.6000000000000001E-3</v>
      </c>
      <c r="K283" s="28">
        <v>5.57E-2</v>
      </c>
      <c r="L283" s="28">
        <v>0.77370000000000005</v>
      </c>
      <c r="M283" s="28">
        <v>7.5499999999999998E-2</v>
      </c>
      <c r="N283" s="28">
        <v>0.55400000000000005</v>
      </c>
      <c r="O283" s="28">
        <v>9.1999999999999998E-3</v>
      </c>
      <c r="P283" s="28">
        <v>0.1386</v>
      </c>
      <c r="Q283" s="28">
        <v>96.6</v>
      </c>
      <c r="R283" s="29">
        <v>52070.39</v>
      </c>
      <c r="S283" s="28">
        <v>0.248</v>
      </c>
      <c r="T283" s="28">
        <v>0.17019999999999999</v>
      </c>
      <c r="U283" s="28">
        <v>0.58179999999999998</v>
      </c>
      <c r="V283" s="28">
        <v>17.510000000000002</v>
      </c>
      <c r="W283" s="28">
        <v>14.04</v>
      </c>
      <c r="X283" s="29">
        <v>72619.28</v>
      </c>
      <c r="Y283" s="28">
        <v>154.58000000000001</v>
      </c>
      <c r="Z283" s="29">
        <v>123921.07</v>
      </c>
      <c r="AA283" s="28">
        <v>0.70589999999999997</v>
      </c>
      <c r="AB283" s="28">
        <v>0.25030000000000002</v>
      </c>
      <c r="AC283" s="28">
        <v>4.2299999999999997E-2</v>
      </c>
      <c r="AD283" s="28">
        <v>1.5E-3</v>
      </c>
      <c r="AE283" s="28">
        <v>0.29570000000000002</v>
      </c>
      <c r="AF283" s="28">
        <v>123.92</v>
      </c>
      <c r="AG283" s="29">
        <v>3655.68</v>
      </c>
      <c r="AH283" s="28">
        <v>439.76</v>
      </c>
      <c r="AI283" s="29">
        <v>138995.57999999999</v>
      </c>
      <c r="AJ283" s="28" t="s">
        <v>16</v>
      </c>
      <c r="AK283" s="29">
        <v>27760</v>
      </c>
      <c r="AL283" s="29">
        <v>41498.58</v>
      </c>
      <c r="AM283" s="28">
        <v>47.88</v>
      </c>
      <c r="AN283" s="28">
        <v>28.98</v>
      </c>
      <c r="AO283" s="28">
        <v>32.35</v>
      </c>
      <c r="AP283" s="28">
        <v>4.55</v>
      </c>
      <c r="AQ283" s="29">
        <v>1319.26</v>
      </c>
      <c r="AR283" s="28">
        <v>0.9849</v>
      </c>
      <c r="AS283" s="29">
        <v>1168.76</v>
      </c>
      <c r="AT283" s="29">
        <v>1833.74</v>
      </c>
      <c r="AU283" s="29">
        <v>5485.87</v>
      </c>
      <c r="AV283" s="28">
        <v>961.3</v>
      </c>
      <c r="AW283" s="28">
        <v>234.36</v>
      </c>
      <c r="AX283" s="29">
        <v>9684.0300000000007</v>
      </c>
      <c r="AY283" s="29">
        <v>4749.71</v>
      </c>
      <c r="AZ283" s="28">
        <v>0.48039999999999999</v>
      </c>
      <c r="BA283" s="29">
        <v>4030.29</v>
      </c>
      <c r="BB283" s="28">
        <v>0.40760000000000002</v>
      </c>
      <c r="BC283" s="29">
        <v>1107.76</v>
      </c>
      <c r="BD283" s="28">
        <v>0.112</v>
      </c>
      <c r="BE283" s="29">
        <v>9887.76</v>
      </c>
      <c r="BF283" s="29">
        <v>3387.57</v>
      </c>
      <c r="BG283" s="28">
        <v>1.0587</v>
      </c>
      <c r="BH283" s="28">
        <v>0.55640000000000001</v>
      </c>
      <c r="BI283" s="28">
        <v>0.2132</v>
      </c>
      <c r="BJ283" s="28">
        <v>0.1812</v>
      </c>
      <c r="BK283" s="28">
        <v>2.93E-2</v>
      </c>
      <c r="BL283" s="28">
        <v>1.9900000000000001E-2</v>
      </c>
    </row>
    <row r="284" spans="1:64" x14ac:dyDescent="0.25">
      <c r="A284" s="28" t="s">
        <v>548</v>
      </c>
      <c r="B284" s="28">
        <v>46888</v>
      </c>
      <c r="C284" s="28">
        <v>81.569999999999993</v>
      </c>
      <c r="D284" s="28">
        <v>18.45</v>
      </c>
      <c r="E284" s="29">
        <v>1505.31</v>
      </c>
      <c r="F284" s="29">
        <v>1497.57</v>
      </c>
      <c r="G284" s="28">
        <v>3.2000000000000002E-3</v>
      </c>
      <c r="H284" s="28">
        <v>1E-4</v>
      </c>
      <c r="I284" s="28">
        <v>4.7999999999999996E-3</v>
      </c>
      <c r="J284" s="28">
        <v>1.1000000000000001E-3</v>
      </c>
      <c r="K284" s="28">
        <v>8.3000000000000001E-3</v>
      </c>
      <c r="L284" s="28">
        <v>0.96879999999999999</v>
      </c>
      <c r="M284" s="28">
        <v>1.38E-2</v>
      </c>
      <c r="N284" s="28">
        <v>0.2823</v>
      </c>
      <c r="O284" s="28">
        <v>0</v>
      </c>
      <c r="P284" s="28">
        <v>0.1162</v>
      </c>
      <c r="Q284" s="28">
        <v>66.95</v>
      </c>
      <c r="R284" s="29">
        <v>53409.120000000003</v>
      </c>
      <c r="S284" s="28">
        <v>0.25519999999999998</v>
      </c>
      <c r="T284" s="28">
        <v>0.19939999999999999</v>
      </c>
      <c r="U284" s="28">
        <v>0.5454</v>
      </c>
      <c r="V284" s="28">
        <v>19.22</v>
      </c>
      <c r="W284" s="28">
        <v>10.28</v>
      </c>
      <c r="X284" s="29">
        <v>70433.62</v>
      </c>
      <c r="Y284" s="28">
        <v>141.77000000000001</v>
      </c>
      <c r="Z284" s="29">
        <v>122101.46</v>
      </c>
      <c r="AA284" s="28">
        <v>0.88280000000000003</v>
      </c>
      <c r="AB284" s="28">
        <v>6.2899999999999998E-2</v>
      </c>
      <c r="AC284" s="28">
        <v>5.3199999999999997E-2</v>
      </c>
      <c r="AD284" s="28">
        <v>1.1999999999999999E-3</v>
      </c>
      <c r="AE284" s="28">
        <v>0.1176</v>
      </c>
      <c r="AF284" s="28">
        <v>122.1</v>
      </c>
      <c r="AG284" s="29">
        <v>3274.85</v>
      </c>
      <c r="AH284" s="28">
        <v>436.33</v>
      </c>
      <c r="AI284" s="29">
        <v>121509.86</v>
      </c>
      <c r="AJ284" s="28" t="s">
        <v>16</v>
      </c>
      <c r="AK284" s="29">
        <v>32467</v>
      </c>
      <c r="AL284" s="29">
        <v>46543.44</v>
      </c>
      <c r="AM284" s="28">
        <v>44.58</v>
      </c>
      <c r="AN284" s="28">
        <v>25.77</v>
      </c>
      <c r="AO284" s="28">
        <v>28.95</v>
      </c>
      <c r="AP284" s="28">
        <v>4.83</v>
      </c>
      <c r="AQ284" s="29">
        <v>1220.95</v>
      </c>
      <c r="AR284" s="28">
        <v>1.0476000000000001</v>
      </c>
      <c r="AS284" s="29">
        <v>1149.29</v>
      </c>
      <c r="AT284" s="29">
        <v>1834.22</v>
      </c>
      <c r="AU284" s="29">
        <v>4919.51</v>
      </c>
      <c r="AV284" s="28">
        <v>893.27</v>
      </c>
      <c r="AW284" s="28">
        <v>235.42</v>
      </c>
      <c r="AX284" s="29">
        <v>9031.7199999999993</v>
      </c>
      <c r="AY284" s="29">
        <v>4549.28</v>
      </c>
      <c r="AZ284" s="28">
        <v>0.50700000000000001</v>
      </c>
      <c r="BA284" s="29">
        <v>3801.12</v>
      </c>
      <c r="BB284" s="28">
        <v>0.42359999999999998</v>
      </c>
      <c r="BC284" s="28">
        <v>622.11</v>
      </c>
      <c r="BD284" s="28">
        <v>6.93E-2</v>
      </c>
      <c r="BE284" s="29">
        <v>8972.51</v>
      </c>
      <c r="BF284" s="29">
        <v>4130.42</v>
      </c>
      <c r="BG284" s="28">
        <v>1.2399</v>
      </c>
      <c r="BH284" s="28">
        <v>0.57210000000000005</v>
      </c>
      <c r="BI284" s="28">
        <v>0.21410000000000001</v>
      </c>
      <c r="BJ284" s="28">
        <v>0.15179999999999999</v>
      </c>
      <c r="BK284" s="28">
        <v>3.85E-2</v>
      </c>
      <c r="BL284" s="28">
        <v>2.35E-2</v>
      </c>
    </row>
    <row r="285" spans="1:64" x14ac:dyDescent="0.25">
      <c r="A285" s="28" t="s">
        <v>549</v>
      </c>
      <c r="B285" s="28">
        <v>48009</v>
      </c>
      <c r="C285" s="28">
        <v>33.19</v>
      </c>
      <c r="D285" s="28">
        <v>117.4</v>
      </c>
      <c r="E285" s="29">
        <v>3896.64</v>
      </c>
      <c r="F285" s="29">
        <v>3716.81</v>
      </c>
      <c r="G285" s="28">
        <v>2.0500000000000001E-2</v>
      </c>
      <c r="H285" s="28">
        <v>4.0000000000000002E-4</v>
      </c>
      <c r="I285" s="28">
        <v>0.1043</v>
      </c>
      <c r="J285" s="28">
        <v>1.8E-3</v>
      </c>
      <c r="K285" s="28">
        <v>3.1099999999999999E-2</v>
      </c>
      <c r="L285" s="28">
        <v>0.79010000000000002</v>
      </c>
      <c r="M285" s="28">
        <v>5.1700000000000003E-2</v>
      </c>
      <c r="N285" s="28">
        <v>0.28620000000000001</v>
      </c>
      <c r="O285" s="28">
        <v>1.55E-2</v>
      </c>
      <c r="P285" s="28">
        <v>0.12</v>
      </c>
      <c r="Q285" s="28">
        <v>160.85</v>
      </c>
      <c r="R285" s="29">
        <v>59426.96</v>
      </c>
      <c r="S285" s="28">
        <v>0.2576</v>
      </c>
      <c r="T285" s="28">
        <v>0.22439999999999999</v>
      </c>
      <c r="U285" s="28">
        <v>0.51800000000000002</v>
      </c>
      <c r="V285" s="28">
        <v>19.12</v>
      </c>
      <c r="W285" s="28">
        <v>22.19</v>
      </c>
      <c r="X285" s="29">
        <v>82537.19</v>
      </c>
      <c r="Y285" s="28">
        <v>172.29</v>
      </c>
      <c r="Z285" s="29">
        <v>166733.31</v>
      </c>
      <c r="AA285" s="28">
        <v>0.77270000000000005</v>
      </c>
      <c r="AB285" s="28">
        <v>0.2001</v>
      </c>
      <c r="AC285" s="28">
        <v>2.64E-2</v>
      </c>
      <c r="AD285" s="28">
        <v>8.9999999999999998E-4</v>
      </c>
      <c r="AE285" s="28">
        <v>0.2281</v>
      </c>
      <c r="AF285" s="28">
        <v>166.73</v>
      </c>
      <c r="AG285" s="29">
        <v>5726.19</v>
      </c>
      <c r="AH285" s="28">
        <v>673.73</v>
      </c>
      <c r="AI285" s="29">
        <v>185250.53</v>
      </c>
      <c r="AJ285" s="28" t="s">
        <v>16</v>
      </c>
      <c r="AK285" s="29">
        <v>36021</v>
      </c>
      <c r="AL285" s="29">
        <v>55939.07</v>
      </c>
      <c r="AM285" s="28">
        <v>56.34</v>
      </c>
      <c r="AN285" s="28">
        <v>33.93</v>
      </c>
      <c r="AO285" s="28">
        <v>37.15</v>
      </c>
      <c r="AP285" s="28">
        <v>5.25</v>
      </c>
      <c r="AQ285" s="29">
        <v>1289.82</v>
      </c>
      <c r="AR285" s="28">
        <v>0.87829999999999997</v>
      </c>
      <c r="AS285" s="29">
        <v>1117.05</v>
      </c>
      <c r="AT285" s="29">
        <v>1875.11</v>
      </c>
      <c r="AU285" s="29">
        <v>5824.02</v>
      </c>
      <c r="AV285" s="28">
        <v>985</v>
      </c>
      <c r="AW285" s="28">
        <v>234.77</v>
      </c>
      <c r="AX285" s="29">
        <v>10035.959999999999</v>
      </c>
      <c r="AY285" s="29">
        <v>3400.94</v>
      </c>
      <c r="AZ285" s="28">
        <v>0.35680000000000001</v>
      </c>
      <c r="BA285" s="29">
        <v>5536.59</v>
      </c>
      <c r="BB285" s="28">
        <v>0.58089999999999997</v>
      </c>
      <c r="BC285" s="28">
        <v>593.54999999999995</v>
      </c>
      <c r="BD285" s="28">
        <v>6.2300000000000001E-2</v>
      </c>
      <c r="BE285" s="29">
        <v>9531.08</v>
      </c>
      <c r="BF285" s="29">
        <v>1820.85</v>
      </c>
      <c r="BG285" s="28">
        <v>0.34970000000000001</v>
      </c>
      <c r="BH285" s="28">
        <v>0.5998</v>
      </c>
      <c r="BI285" s="28">
        <v>0.21890000000000001</v>
      </c>
      <c r="BJ285" s="28">
        <v>0.12659999999999999</v>
      </c>
      <c r="BK285" s="28">
        <v>3.0800000000000001E-2</v>
      </c>
      <c r="BL285" s="28">
        <v>2.3900000000000001E-2</v>
      </c>
    </row>
    <row r="286" spans="1:64" x14ac:dyDescent="0.25">
      <c r="A286" s="28" t="s">
        <v>550</v>
      </c>
      <c r="B286" s="28">
        <v>48017</v>
      </c>
      <c r="C286" s="28">
        <v>106.9</v>
      </c>
      <c r="D286" s="28">
        <v>17.77</v>
      </c>
      <c r="E286" s="29">
        <v>1899.52</v>
      </c>
      <c r="F286" s="29">
        <v>1918.57</v>
      </c>
      <c r="G286" s="28">
        <v>3.3E-3</v>
      </c>
      <c r="H286" s="28">
        <v>2.9999999999999997E-4</v>
      </c>
      <c r="I286" s="28">
        <v>6.3E-3</v>
      </c>
      <c r="J286" s="28">
        <v>1.1999999999999999E-3</v>
      </c>
      <c r="K286" s="28">
        <v>8.2000000000000007E-3</v>
      </c>
      <c r="L286" s="28">
        <v>0.96319999999999995</v>
      </c>
      <c r="M286" s="28">
        <v>1.7600000000000001E-2</v>
      </c>
      <c r="N286" s="28">
        <v>0.38540000000000002</v>
      </c>
      <c r="O286" s="28">
        <v>5.9999999999999995E-4</v>
      </c>
      <c r="P286" s="28">
        <v>0.13420000000000001</v>
      </c>
      <c r="Q286" s="28">
        <v>83.3</v>
      </c>
      <c r="R286" s="29">
        <v>52282.03</v>
      </c>
      <c r="S286" s="28">
        <v>0.1923</v>
      </c>
      <c r="T286" s="28">
        <v>0.20169999999999999</v>
      </c>
      <c r="U286" s="28">
        <v>0.60599999999999998</v>
      </c>
      <c r="V286" s="28">
        <v>18.89</v>
      </c>
      <c r="W286" s="28">
        <v>12.53</v>
      </c>
      <c r="X286" s="29">
        <v>68077.179999999993</v>
      </c>
      <c r="Y286" s="28">
        <v>146.13</v>
      </c>
      <c r="Z286" s="29">
        <v>110562.95</v>
      </c>
      <c r="AA286" s="28">
        <v>0.8458</v>
      </c>
      <c r="AB286" s="28">
        <v>0.1024</v>
      </c>
      <c r="AC286" s="28">
        <v>5.0299999999999997E-2</v>
      </c>
      <c r="AD286" s="28">
        <v>1.5E-3</v>
      </c>
      <c r="AE286" s="28">
        <v>0.15509999999999999</v>
      </c>
      <c r="AF286" s="28">
        <v>110.56</v>
      </c>
      <c r="AG286" s="29">
        <v>2838.81</v>
      </c>
      <c r="AH286" s="28">
        <v>378.51</v>
      </c>
      <c r="AI286" s="29">
        <v>112443.47</v>
      </c>
      <c r="AJ286" s="28" t="s">
        <v>16</v>
      </c>
      <c r="AK286" s="29">
        <v>31001</v>
      </c>
      <c r="AL286" s="29">
        <v>43266.07</v>
      </c>
      <c r="AM286" s="28">
        <v>40.9</v>
      </c>
      <c r="AN286" s="28">
        <v>24.54</v>
      </c>
      <c r="AO286" s="28">
        <v>27.55</v>
      </c>
      <c r="AP286" s="28">
        <v>4.22</v>
      </c>
      <c r="AQ286" s="28">
        <v>670.79</v>
      </c>
      <c r="AR286" s="28">
        <v>0.93840000000000001</v>
      </c>
      <c r="AS286" s="29">
        <v>1037.49</v>
      </c>
      <c r="AT286" s="29">
        <v>1809.18</v>
      </c>
      <c r="AU286" s="29">
        <v>4786.51</v>
      </c>
      <c r="AV286" s="28">
        <v>799.98</v>
      </c>
      <c r="AW286" s="28">
        <v>247.45</v>
      </c>
      <c r="AX286" s="29">
        <v>8680.61</v>
      </c>
      <c r="AY286" s="29">
        <v>4726.09</v>
      </c>
      <c r="AZ286" s="28">
        <v>0.55769999999999997</v>
      </c>
      <c r="BA286" s="29">
        <v>3060.96</v>
      </c>
      <c r="BB286" s="28">
        <v>0.36120000000000002</v>
      </c>
      <c r="BC286" s="28">
        <v>686.53</v>
      </c>
      <c r="BD286" s="28">
        <v>8.1000000000000003E-2</v>
      </c>
      <c r="BE286" s="29">
        <v>8473.57</v>
      </c>
      <c r="BF286" s="29">
        <v>4395.16</v>
      </c>
      <c r="BG286" s="28">
        <v>1.5221</v>
      </c>
      <c r="BH286" s="28">
        <v>0.57479999999999998</v>
      </c>
      <c r="BI286" s="28">
        <v>0.22239999999999999</v>
      </c>
      <c r="BJ286" s="28">
        <v>0.14449999999999999</v>
      </c>
      <c r="BK286" s="28">
        <v>3.4099999999999998E-2</v>
      </c>
      <c r="BL286" s="28">
        <v>2.41E-2</v>
      </c>
    </row>
    <row r="287" spans="1:64" x14ac:dyDescent="0.25">
      <c r="A287" s="28" t="s">
        <v>551</v>
      </c>
      <c r="B287" s="28">
        <v>44222</v>
      </c>
      <c r="C287" s="28">
        <v>16.52</v>
      </c>
      <c r="D287" s="28">
        <v>286.54000000000002</v>
      </c>
      <c r="E287" s="29">
        <v>4734.7299999999996</v>
      </c>
      <c r="F287" s="29">
        <v>3982.52</v>
      </c>
      <c r="G287" s="28">
        <v>4.5999999999999999E-3</v>
      </c>
      <c r="H287" s="28">
        <v>2.9999999999999997E-4</v>
      </c>
      <c r="I287" s="28">
        <v>0.37680000000000002</v>
      </c>
      <c r="J287" s="28">
        <v>1.4E-3</v>
      </c>
      <c r="K287" s="28">
        <v>5.5800000000000002E-2</v>
      </c>
      <c r="L287" s="28">
        <v>0.47170000000000001</v>
      </c>
      <c r="M287" s="28">
        <v>8.9300000000000004E-2</v>
      </c>
      <c r="N287" s="28">
        <v>0.74150000000000005</v>
      </c>
      <c r="O287" s="28">
        <v>2.6800000000000001E-2</v>
      </c>
      <c r="P287" s="28">
        <v>0.16</v>
      </c>
      <c r="Q287" s="28">
        <v>180.12</v>
      </c>
      <c r="R287" s="29">
        <v>54352.82</v>
      </c>
      <c r="S287" s="28">
        <v>0.20710000000000001</v>
      </c>
      <c r="T287" s="28">
        <v>0.1968</v>
      </c>
      <c r="U287" s="28">
        <v>0.59609999999999996</v>
      </c>
      <c r="V287" s="28">
        <v>18.03</v>
      </c>
      <c r="W287" s="28">
        <v>29.74</v>
      </c>
      <c r="X287" s="29">
        <v>74176.27</v>
      </c>
      <c r="Y287" s="28">
        <v>157.06</v>
      </c>
      <c r="Z287" s="29">
        <v>85652.65</v>
      </c>
      <c r="AA287" s="28">
        <v>0.69020000000000004</v>
      </c>
      <c r="AB287" s="28">
        <v>0.2671</v>
      </c>
      <c r="AC287" s="28">
        <v>4.0399999999999998E-2</v>
      </c>
      <c r="AD287" s="28">
        <v>2.3E-3</v>
      </c>
      <c r="AE287" s="28">
        <v>0.31309999999999999</v>
      </c>
      <c r="AF287" s="28">
        <v>85.65</v>
      </c>
      <c r="AG287" s="29">
        <v>3139.22</v>
      </c>
      <c r="AH287" s="28">
        <v>417.93</v>
      </c>
      <c r="AI287" s="29">
        <v>89422.16</v>
      </c>
      <c r="AJ287" s="28" t="s">
        <v>16</v>
      </c>
      <c r="AK287" s="29">
        <v>23742</v>
      </c>
      <c r="AL287" s="29">
        <v>33693.21</v>
      </c>
      <c r="AM287" s="28">
        <v>55.9</v>
      </c>
      <c r="AN287" s="28">
        <v>33.130000000000003</v>
      </c>
      <c r="AO287" s="28">
        <v>39.24</v>
      </c>
      <c r="AP287" s="28">
        <v>4.54</v>
      </c>
      <c r="AQ287" s="28">
        <v>11.1</v>
      </c>
      <c r="AR287" s="28">
        <v>1.1487000000000001</v>
      </c>
      <c r="AS287" s="29">
        <v>1430.13</v>
      </c>
      <c r="AT287" s="29">
        <v>2208.7800000000002</v>
      </c>
      <c r="AU287" s="29">
        <v>6367.69</v>
      </c>
      <c r="AV287" s="29">
        <v>1131.7</v>
      </c>
      <c r="AW287" s="28">
        <v>580.24</v>
      </c>
      <c r="AX287" s="29">
        <v>11718.54</v>
      </c>
      <c r="AY287" s="29">
        <v>6441.54</v>
      </c>
      <c r="AZ287" s="28">
        <v>0.54649999999999999</v>
      </c>
      <c r="BA287" s="29">
        <v>3526.34</v>
      </c>
      <c r="BB287" s="28">
        <v>0.29920000000000002</v>
      </c>
      <c r="BC287" s="29">
        <v>1818.42</v>
      </c>
      <c r="BD287" s="28">
        <v>0.15429999999999999</v>
      </c>
      <c r="BE287" s="29">
        <v>11786.3</v>
      </c>
      <c r="BF287" s="29">
        <v>4650.41</v>
      </c>
      <c r="BG287" s="28">
        <v>2.3540000000000001</v>
      </c>
      <c r="BH287" s="28">
        <v>0.52539999999999998</v>
      </c>
      <c r="BI287" s="28">
        <v>0.1981</v>
      </c>
      <c r="BJ287" s="28">
        <v>0.2354</v>
      </c>
      <c r="BK287" s="28">
        <v>2.6800000000000001E-2</v>
      </c>
      <c r="BL287" s="28">
        <v>1.44E-2</v>
      </c>
    </row>
    <row r="288" spans="1:64" x14ac:dyDescent="0.25">
      <c r="A288" s="28" t="s">
        <v>552</v>
      </c>
      <c r="B288" s="28">
        <v>50369</v>
      </c>
      <c r="C288" s="28">
        <v>95.62</v>
      </c>
      <c r="D288" s="28">
        <v>9.9700000000000006</v>
      </c>
      <c r="E288" s="28">
        <v>952.95</v>
      </c>
      <c r="F288" s="28">
        <v>959.19</v>
      </c>
      <c r="G288" s="28">
        <v>2.2000000000000001E-3</v>
      </c>
      <c r="H288" s="28">
        <v>2.0000000000000001E-4</v>
      </c>
      <c r="I288" s="28">
        <v>5.0000000000000001E-3</v>
      </c>
      <c r="J288" s="28">
        <v>1.1999999999999999E-3</v>
      </c>
      <c r="K288" s="28">
        <v>1.2999999999999999E-2</v>
      </c>
      <c r="L288" s="28">
        <v>0.95720000000000005</v>
      </c>
      <c r="M288" s="28">
        <v>2.12E-2</v>
      </c>
      <c r="N288" s="28">
        <v>0.39810000000000001</v>
      </c>
      <c r="O288" s="28">
        <v>1.6000000000000001E-3</v>
      </c>
      <c r="P288" s="28">
        <v>0.13220000000000001</v>
      </c>
      <c r="Q288" s="28">
        <v>45.56</v>
      </c>
      <c r="R288" s="29">
        <v>48672.84</v>
      </c>
      <c r="S288" s="28">
        <v>0.23230000000000001</v>
      </c>
      <c r="T288" s="28">
        <v>0.17150000000000001</v>
      </c>
      <c r="U288" s="28">
        <v>0.59619999999999995</v>
      </c>
      <c r="V288" s="28">
        <v>17.53</v>
      </c>
      <c r="W288" s="28">
        <v>8.32</v>
      </c>
      <c r="X288" s="29">
        <v>57405.99</v>
      </c>
      <c r="Y288" s="28">
        <v>110.8</v>
      </c>
      <c r="Z288" s="29">
        <v>92365.68</v>
      </c>
      <c r="AA288" s="28">
        <v>0.90869999999999995</v>
      </c>
      <c r="AB288" s="28">
        <v>4.87E-2</v>
      </c>
      <c r="AC288" s="28">
        <v>4.0899999999999999E-2</v>
      </c>
      <c r="AD288" s="28">
        <v>1.8E-3</v>
      </c>
      <c r="AE288" s="28">
        <v>9.2399999999999996E-2</v>
      </c>
      <c r="AF288" s="28">
        <v>92.37</v>
      </c>
      <c r="AG288" s="29">
        <v>2276.0500000000002</v>
      </c>
      <c r="AH288" s="28">
        <v>348.59</v>
      </c>
      <c r="AI288" s="29">
        <v>87418.89</v>
      </c>
      <c r="AJ288" s="28" t="s">
        <v>16</v>
      </c>
      <c r="AK288" s="29">
        <v>30762</v>
      </c>
      <c r="AL288" s="29">
        <v>42243.87</v>
      </c>
      <c r="AM288" s="28">
        <v>35.44</v>
      </c>
      <c r="AN288" s="28">
        <v>24.16</v>
      </c>
      <c r="AO288" s="28">
        <v>25.54</v>
      </c>
      <c r="AP288" s="28">
        <v>4.55</v>
      </c>
      <c r="AQ288" s="29">
        <v>1003.79</v>
      </c>
      <c r="AR288" s="28">
        <v>1.147</v>
      </c>
      <c r="AS288" s="29">
        <v>1185.67</v>
      </c>
      <c r="AT288" s="29">
        <v>2004.81</v>
      </c>
      <c r="AU288" s="29">
        <v>5132.47</v>
      </c>
      <c r="AV288" s="28">
        <v>733.12</v>
      </c>
      <c r="AW288" s="28">
        <v>175.72</v>
      </c>
      <c r="AX288" s="29">
        <v>9231.7999999999993</v>
      </c>
      <c r="AY288" s="29">
        <v>5363.11</v>
      </c>
      <c r="AZ288" s="28">
        <v>0.57509999999999994</v>
      </c>
      <c r="BA288" s="29">
        <v>3207.32</v>
      </c>
      <c r="BB288" s="28">
        <v>0.34389999999999998</v>
      </c>
      <c r="BC288" s="28">
        <v>755.11</v>
      </c>
      <c r="BD288" s="28">
        <v>8.1000000000000003E-2</v>
      </c>
      <c r="BE288" s="29">
        <v>9325.5400000000009</v>
      </c>
      <c r="BF288" s="29">
        <v>5030.26</v>
      </c>
      <c r="BG288" s="28">
        <v>1.9466000000000001</v>
      </c>
      <c r="BH288" s="28">
        <v>0.53649999999999998</v>
      </c>
      <c r="BI288" s="28">
        <v>0.21</v>
      </c>
      <c r="BJ288" s="28">
        <v>0.19470000000000001</v>
      </c>
      <c r="BK288" s="28">
        <v>3.5499999999999997E-2</v>
      </c>
      <c r="BL288" s="28">
        <v>2.3300000000000001E-2</v>
      </c>
    </row>
    <row r="289" spans="1:64" x14ac:dyDescent="0.25">
      <c r="A289" s="28" t="s">
        <v>553</v>
      </c>
      <c r="B289" s="28">
        <v>45450</v>
      </c>
      <c r="C289" s="28">
        <v>93.95</v>
      </c>
      <c r="D289" s="28">
        <v>14.01</v>
      </c>
      <c r="E289" s="29">
        <v>1316.63</v>
      </c>
      <c r="F289" s="29">
        <v>1294.76</v>
      </c>
      <c r="G289" s="28">
        <v>2.0999999999999999E-3</v>
      </c>
      <c r="H289" s="28">
        <v>2.0000000000000001E-4</v>
      </c>
      <c r="I289" s="28">
        <v>5.3E-3</v>
      </c>
      <c r="J289" s="28">
        <v>1.1999999999999999E-3</v>
      </c>
      <c r="K289" s="28">
        <v>6.6E-3</v>
      </c>
      <c r="L289" s="28">
        <v>0.97230000000000005</v>
      </c>
      <c r="M289" s="28">
        <v>1.23E-2</v>
      </c>
      <c r="N289" s="28">
        <v>0.51349999999999996</v>
      </c>
      <c r="O289" s="28">
        <v>8.5000000000000006E-3</v>
      </c>
      <c r="P289" s="28">
        <v>0.14760000000000001</v>
      </c>
      <c r="Q289" s="28">
        <v>60.5</v>
      </c>
      <c r="R289" s="29">
        <v>49479.96</v>
      </c>
      <c r="S289" s="28">
        <v>0.191</v>
      </c>
      <c r="T289" s="28">
        <v>0.18090000000000001</v>
      </c>
      <c r="U289" s="28">
        <v>0.62809999999999999</v>
      </c>
      <c r="V289" s="28">
        <v>17.8</v>
      </c>
      <c r="W289" s="28">
        <v>9.76</v>
      </c>
      <c r="X289" s="29">
        <v>62976.47</v>
      </c>
      <c r="Y289" s="28">
        <v>130.08000000000001</v>
      </c>
      <c r="Z289" s="29">
        <v>102034.73</v>
      </c>
      <c r="AA289" s="28">
        <v>0.80249999999999999</v>
      </c>
      <c r="AB289" s="28">
        <v>0.1222</v>
      </c>
      <c r="AC289" s="28">
        <v>7.3999999999999996E-2</v>
      </c>
      <c r="AD289" s="28">
        <v>1.2999999999999999E-3</v>
      </c>
      <c r="AE289" s="28">
        <v>0.20069999999999999</v>
      </c>
      <c r="AF289" s="28">
        <v>102.03</v>
      </c>
      <c r="AG289" s="29">
        <v>2709.47</v>
      </c>
      <c r="AH289" s="28">
        <v>361.19</v>
      </c>
      <c r="AI289" s="29">
        <v>98720.23</v>
      </c>
      <c r="AJ289" s="28" t="s">
        <v>16</v>
      </c>
      <c r="AK289" s="29">
        <v>27316</v>
      </c>
      <c r="AL289" s="29">
        <v>37857.879999999997</v>
      </c>
      <c r="AM289" s="28">
        <v>34.090000000000003</v>
      </c>
      <c r="AN289" s="28">
        <v>24.95</v>
      </c>
      <c r="AO289" s="28">
        <v>26.19</v>
      </c>
      <c r="AP289" s="28">
        <v>3.68</v>
      </c>
      <c r="AQ289" s="29">
        <v>1599.45</v>
      </c>
      <c r="AR289" s="28">
        <v>0.996</v>
      </c>
      <c r="AS289" s="29">
        <v>1133.19</v>
      </c>
      <c r="AT289" s="29">
        <v>2117.15</v>
      </c>
      <c r="AU289" s="29">
        <v>5122.93</v>
      </c>
      <c r="AV289" s="28">
        <v>863.8</v>
      </c>
      <c r="AW289" s="28">
        <v>190.53</v>
      </c>
      <c r="AX289" s="29">
        <v>9427.59</v>
      </c>
      <c r="AY289" s="29">
        <v>5410.27</v>
      </c>
      <c r="AZ289" s="28">
        <v>0.57389999999999997</v>
      </c>
      <c r="BA289" s="29">
        <v>2876.76</v>
      </c>
      <c r="BB289" s="28">
        <v>0.30509999999999998</v>
      </c>
      <c r="BC289" s="29">
        <v>1140.3399999999999</v>
      </c>
      <c r="BD289" s="28">
        <v>0.121</v>
      </c>
      <c r="BE289" s="29">
        <v>9427.3700000000008</v>
      </c>
      <c r="BF289" s="29">
        <v>5087.76</v>
      </c>
      <c r="BG289" s="28">
        <v>2.1850999999999998</v>
      </c>
      <c r="BH289" s="28">
        <v>0.53680000000000005</v>
      </c>
      <c r="BI289" s="28">
        <v>0.23769999999999999</v>
      </c>
      <c r="BJ289" s="28">
        <v>0.17069999999999999</v>
      </c>
      <c r="BK289" s="28">
        <v>3.6299999999999999E-2</v>
      </c>
      <c r="BL289" s="28">
        <v>1.8499999999999999E-2</v>
      </c>
    </row>
    <row r="290" spans="1:64" x14ac:dyDescent="0.25">
      <c r="A290" s="28" t="s">
        <v>554</v>
      </c>
      <c r="B290" s="28">
        <v>50443</v>
      </c>
      <c r="C290" s="28">
        <v>60.95</v>
      </c>
      <c r="D290" s="28">
        <v>62.99</v>
      </c>
      <c r="E290" s="29">
        <v>3839.68</v>
      </c>
      <c r="F290" s="29">
        <v>3678.62</v>
      </c>
      <c r="G290" s="28">
        <v>1.37E-2</v>
      </c>
      <c r="H290" s="28">
        <v>2.9999999999999997E-4</v>
      </c>
      <c r="I290" s="28">
        <v>1.4200000000000001E-2</v>
      </c>
      <c r="J290" s="28">
        <v>1.2999999999999999E-3</v>
      </c>
      <c r="K290" s="28">
        <v>1.8800000000000001E-2</v>
      </c>
      <c r="L290" s="28">
        <v>0.92689999999999995</v>
      </c>
      <c r="M290" s="28">
        <v>2.4899999999999999E-2</v>
      </c>
      <c r="N290" s="28">
        <v>0.18459999999999999</v>
      </c>
      <c r="O290" s="28">
        <v>5.4999999999999997E-3</v>
      </c>
      <c r="P290" s="28">
        <v>0.1086</v>
      </c>
      <c r="Q290" s="28">
        <v>157.56</v>
      </c>
      <c r="R290" s="29">
        <v>59350.26</v>
      </c>
      <c r="S290" s="28">
        <v>0.22620000000000001</v>
      </c>
      <c r="T290" s="28">
        <v>0.2215</v>
      </c>
      <c r="U290" s="28">
        <v>0.55230000000000001</v>
      </c>
      <c r="V290" s="28">
        <v>20.09</v>
      </c>
      <c r="W290" s="28">
        <v>18.66</v>
      </c>
      <c r="X290" s="29">
        <v>80590.39</v>
      </c>
      <c r="Y290" s="28">
        <v>202.25</v>
      </c>
      <c r="Z290" s="29">
        <v>168354.53</v>
      </c>
      <c r="AA290" s="28">
        <v>0.87090000000000001</v>
      </c>
      <c r="AB290" s="28">
        <v>0.1082</v>
      </c>
      <c r="AC290" s="28">
        <v>2.01E-2</v>
      </c>
      <c r="AD290" s="28">
        <v>8.9999999999999998E-4</v>
      </c>
      <c r="AE290" s="28">
        <v>0.12920000000000001</v>
      </c>
      <c r="AF290" s="28">
        <v>168.35</v>
      </c>
      <c r="AG290" s="29">
        <v>5414.51</v>
      </c>
      <c r="AH290" s="28">
        <v>701.61</v>
      </c>
      <c r="AI290" s="29">
        <v>185914.25</v>
      </c>
      <c r="AJ290" s="28" t="s">
        <v>16</v>
      </c>
      <c r="AK290" s="29">
        <v>41320</v>
      </c>
      <c r="AL290" s="29">
        <v>66595.149999999994</v>
      </c>
      <c r="AM290" s="28">
        <v>57.02</v>
      </c>
      <c r="AN290" s="28">
        <v>30.94</v>
      </c>
      <c r="AO290" s="28">
        <v>33.049999999999997</v>
      </c>
      <c r="AP290" s="28">
        <v>4.4800000000000004</v>
      </c>
      <c r="AQ290" s="29">
        <v>1481.92</v>
      </c>
      <c r="AR290" s="28">
        <v>0.75509999999999999</v>
      </c>
      <c r="AS290" s="29">
        <v>1028.6500000000001</v>
      </c>
      <c r="AT290" s="29">
        <v>1783.46</v>
      </c>
      <c r="AU290" s="29">
        <v>5302.01</v>
      </c>
      <c r="AV290" s="28">
        <v>939.64</v>
      </c>
      <c r="AW290" s="28">
        <v>265.49</v>
      </c>
      <c r="AX290" s="29">
        <v>9319.26</v>
      </c>
      <c r="AY290" s="29">
        <v>3274.49</v>
      </c>
      <c r="AZ290" s="28">
        <v>0.36849999999999999</v>
      </c>
      <c r="BA290" s="29">
        <v>5133.29</v>
      </c>
      <c r="BB290" s="28">
        <v>0.57769999999999999</v>
      </c>
      <c r="BC290" s="28">
        <v>477.65</v>
      </c>
      <c r="BD290" s="28">
        <v>5.3800000000000001E-2</v>
      </c>
      <c r="BE290" s="29">
        <v>8885.43</v>
      </c>
      <c r="BF290" s="29">
        <v>2262.8000000000002</v>
      </c>
      <c r="BG290" s="28">
        <v>0.35270000000000001</v>
      </c>
      <c r="BH290" s="28">
        <v>0.60419999999999996</v>
      </c>
      <c r="BI290" s="28">
        <v>0.22439999999999999</v>
      </c>
      <c r="BJ290" s="28">
        <v>0.12180000000000001</v>
      </c>
      <c r="BK290" s="28">
        <v>3.1E-2</v>
      </c>
      <c r="BL290" s="28">
        <v>1.8599999999999998E-2</v>
      </c>
    </row>
    <row r="291" spans="1:64" x14ac:dyDescent="0.25">
      <c r="A291" s="28" t="s">
        <v>555</v>
      </c>
      <c r="B291" s="28">
        <v>44230</v>
      </c>
      <c r="C291" s="28">
        <v>26.48</v>
      </c>
      <c r="D291" s="28">
        <v>55.94</v>
      </c>
      <c r="E291" s="29">
        <v>1481.03</v>
      </c>
      <c r="F291" s="29">
        <v>1456.67</v>
      </c>
      <c r="G291" s="28">
        <v>8.8999999999999999E-3</v>
      </c>
      <c r="H291" s="28">
        <v>4.0000000000000002E-4</v>
      </c>
      <c r="I291" s="28">
        <v>0.12959999999999999</v>
      </c>
      <c r="J291" s="28">
        <v>2.2000000000000001E-3</v>
      </c>
      <c r="K291" s="28">
        <v>6.7299999999999999E-2</v>
      </c>
      <c r="L291" s="28">
        <v>0.70540000000000003</v>
      </c>
      <c r="M291" s="28">
        <v>8.6199999999999999E-2</v>
      </c>
      <c r="N291" s="28">
        <v>0.55679999999999996</v>
      </c>
      <c r="O291" s="28">
        <v>1.0699999999999999E-2</v>
      </c>
      <c r="P291" s="28">
        <v>0.13589999999999999</v>
      </c>
      <c r="Q291" s="28">
        <v>70.3</v>
      </c>
      <c r="R291" s="29">
        <v>53310.559999999998</v>
      </c>
      <c r="S291" s="28">
        <v>0.3034</v>
      </c>
      <c r="T291" s="28">
        <v>0.1673</v>
      </c>
      <c r="U291" s="28">
        <v>0.52929999999999999</v>
      </c>
      <c r="V291" s="28">
        <v>16.93</v>
      </c>
      <c r="W291" s="28">
        <v>10.53</v>
      </c>
      <c r="X291" s="29">
        <v>73835.8</v>
      </c>
      <c r="Y291" s="28">
        <v>136.09</v>
      </c>
      <c r="Z291" s="29">
        <v>136786.10999999999</v>
      </c>
      <c r="AA291" s="28">
        <v>0.66739999999999999</v>
      </c>
      <c r="AB291" s="28">
        <v>0.28689999999999999</v>
      </c>
      <c r="AC291" s="28">
        <v>4.41E-2</v>
      </c>
      <c r="AD291" s="28">
        <v>1.6000000000000001E-3</v>
      </c>
      <c r="AE291" s="28">
        <v>0.3337</v>
      </c>
      <c r="AF291" s="28">
        <v>136.79</v>
      </c>
      <c r="AG291" s="29">
        <v>4421.1499999999996</v>
      </c>
      <c r="AH291" s="28">
        <v>497.06</v>
      </c>
      <c r="AI291" s="29">
        <v>140804.85999999999</v>
      </c>
      <c r="AJ291" s="28" t="s">
        <v>16</v>
      </c>
      <c r="AK291" s="29">
        <v>26352</v>
      </c>
      <c r="AL291" s="29">
        <v>39869.879999999997</v>
      </c>
      <c r="AM291" s="28">
        <v>50.03</v>
      </c>
      <c r="AN291" s="28">
        <v>31.28</v>
      </c>
      <c r="AO291" s="28">
        <v>35.54</v>
      </c>
      <c r="AP291" s="28">
        <v>4.88</v>
      </c>
      <c r="AQ291" s="29">
        <v>1945.33</v>
      </c>
      <c r="AR291" s="28">
        <v>1.0819000000000001</v>
      </c>
      <c r="AS291" s="29">
        <v>1356.89</v>
      </c>
      <c r="AT291" s="29">
        <v>1961.75</v>
      </c>
      <c r="AU291" s="29">
        <v>5745.39</v>
      </c>
      <c r="AV291" s="29">
        <v>1099.1400000000001</v>
      </c>
      <c r="AW291" s="28">
        <v>274.86</v>
      </c>
      <c r="AX291" s="29">
        <v>10438.030000000001</v>
      </c>
      <c r="AY291" s="29">
        <v>4778.68</v>
      </c>
      <c r="AZ291" s="28">
        <v>0.45019999999999999</v>
      </c>
      <c r="BA291" s="29">
        <v>4637.7700000000004</v>
      </c>
      <c r="BB291" s="28">
        <v>0.437</v>
      </c>
      <c r="BC291" s="29">
        <v>1197.17</v>
      </c>
      <c r="BD291" s="28">
        <v>0.1128</v>
      </c>
      <c r="BE291" s="29">
        <v>10613.62</v>
      </c>
      <c r="BF291" s="29">
        <v>3290.46</v>
      </c>
      <c r="BG291" s="28">
        <v>1.0641</v>
      </c>
      <c r="BH291" s="28">
        <v>0.54700000000000004</v>
      </c>
      <c r="BI291" s="28">
        <v>0.21460000000000001</v>
      </c>
      <c r="BJ291" s="28">
        <v>0.1855</v>
      </c>
      <c r="BK291" s="28">
        <v>2.87E-2</v>
      </c>
      <c r="BL291" s="28">
        <v>2.4299999999999999E-2</v>
      </c>
    </row>
    <row r="292" spans="1:64" x14ac:dyDescent="0.25">
      <c r="A292" s="28" t="s">
        <v>556</v>
      </c>
      <c r="B292" s="28">
        <v>49080</v>
      </c>
      <c r="C292" s="28">
        <v>139.13999999999999</v>
      </c>
      <c r="D292" s="28">
        <v>15.52</v>
      </c>
      <c r="E292" s="29">
        <v>2160.06</v>
      </c>
      <c r="F292" s="29">
        <v>2123.2399999999998</v>
      </c>
      <c r="G292" s="28">
        <v>3.5000000000000001E-3</v>
      </c>
      <c r="H292" s="28">
        <v>1E-4</v>
      </c>
      <c r="I292" s="28">
        <v>5.7999999999999996E-3</v>
      </c>
      <c r="J292" s="28">
        <v>1.2999999999999999E-3</v>
      </c>
      <c r="K292" s="28">
        <v>6.7999999999999996E-3</v>
      </c>
      <c r="L292" s="28">
        <v>0.9677</v>
      </c>
      <c r="M292" s="28">
        <v>1.47E-2</v>
      </c>
      <c r="N292" s="28">
        <v>0.4017</v>
      </c>
      <c r="O292" s="28">
        <v>1.2999999999999999E-3</v>
      </c>
      <c r="P292" s="28">
        <v>0.13650000000000001</v>
      </c>
      <c r="Q292" s="28">
        <v>95.03</v>
      </c>
      <c r="R292" s="29">
        <v>52266.45</v>
      </c>
      <c r="S292" s="28">
        <v>0.1875</v>
      </c>
      <c r="T292" s="28">
        <v>0.1928</v>
      </c>
      <c r="U292" s="28">
        <v>0.61970000000000003</v>
      </c>
      <c r="V292" s="28">
        <v>18.760000000000002</v>
      </c>
      <c r="W292" s="28">
        <v>14.44</v>
      </c>
      <c r="X292" s="29">
        <v>66115.259999999995</v>
      </c>
      <c r="Y292" s="28">
        <v>144.63</v>
      </c>
      <c r="Z292" s="29">
        <v>121517.65</v>
      </c>
      <c r="AA292" s="28">
        <v>0.82379999999999998</v>
      </c>
      <c r="AB292" s="28">
        <v>0.11609999999999999</v>
      </c>
      <c r="AC292" s="28">
        <v>5.8599999999999999E-2</v>
      </c>
      <c r="AD292" s="28">
        <v>1.4E-3</v>
      </c>
      <c r="AE292" s="28">
        <v>0.17699999999999999</v>
      </c>
      <c r="AF292" s="28">
        <v>121.52</v>
      </c>
      <c r="AG292" s="29">
        <v>3103.03</v>
      </c>
      <c r="AH292" s="28">
        <v>397.86</v>
      </c>
      <c r="AI292" s="29">
        <v>122193.1</v>
      </c>
      <c r="AJ292" s="28" t="s">
        <v>16</v>
      </c>
      <c r="AK292" s="29">
        <v>30813</v>
      </c>
      <c r="AL292" s="29">
        <v>43588.41</v>
      </c>
      <c r="AM292" s="28">
        <v>38.79</v>
      </c>
      <c r="AN292" s="28">
        <v>24.51</v>
      </c>
      <c r="AO292" s="28">
        <v>26.07</v>
      </c>
      <c r="AP292" s="28">
        <v>4.3099999999999996</v>
      </c>
      <c r="AQ292" s="28">
        <v>929.69</v>
      </c>
      <c r="AR292" s="28">
        <v>1.034</v>
      </c>
      <c r="AS292" s="29">
        <v>1071.71</v>
      </c>
      <c r="AT292" s="29">
        <v>1871.1</v>
      </c>
      <c r="AU292" s="29">
        <v>4922.3900000000003</v>
      </c>
      <c r="AV292" s="28">
        <v>764.99</v>
      </c>
      <c r="AW292" s="28">
        <v>230.13</v>
      </c>
      <c r="AX292" s="29">
        <v>8860.32</v>
      </c>
      <c r="AY292" s="29">
        <v>4530.1899999999996</v>
      </c>
      <c r="AZ292" s="28">
        <v>0.52</v>
      </c>
      <c r="BA292" s="29">
        <v>3455.89</v>
      </c>
      <c r="BB292" s="28">
        <v>0.3967</v>
      </c>
      <c r="BC292" s="28">
        <v>726.51</v>
      </c>
      <c r="BD292" s="28">
        <v>8.3400000000000002E-2</v>
      </c>
      <c r="BE292" s="29">
        <v>8712.59</v>
      </c>
      <c r="BF292" s="29">
        <v>4037.17</v>
      </c>
      <c r="BG292" s="28">
        <v>1.3186</v>
      </c>
      <c r="BH292" s="28">
        <v>0.56689999999999996</v>
      </c>
      <c r="BI292" s="28">
        <v>0.22620000000000001</v>
      </c>
      <c r="BJ292" s="28">
        <v>0.1426</v>
      </c>
      <c r="BK292" s="28">
        <v>3.4599999999999999E-2</v>
      </c>
      <c r="BL292" s="28">
        <v>2.9600000000000001E-2</v>
      </c>
    </row>
    <row r="293" spans="1:64" x14ac:dyDescent="0.25">
      <c r="A293" s="28" t="s">
        <v>557</v>
      </c>
      <c r="B293" s="28">
        <v>44248</v>
      </c>
      <c r="C293" s="28">
        <v>141.81</v>
      </c>
      <c r="D293" s="28">
        <v>18.329999999999998</v>
      </c>
      <c r="E293" s="29">
        <v>2599.85</v>
      </c>
      <c r="F293" s="29">
        <v>2559.67</v>
      </c>
      <c r="G293" s="28">
        <v>3.5999999999999999E-3</v>
      </c>
      <c r="H293" s="28">
        <v>1E-4</v>
      </c>
      <c r="I293" s="28">
        <v>6.6E-3</v>
      </c>
      <c r="J293" s="28">
        <v>1.1000000000000001E-3</v>
      </c>
      <c r="K293" s="28">
        <v>1.03E-2</v>
      </c>
      <c r="L293" s="28">
        <v>0.96050000000000002</v>
      </c>
      <c r="M293" s="28">
        <v>1.78E-2</v>
      </c>
      <c r="N293" s="28">
        <v>0.49330000000000002</v>
      </c>
      <c r="O293" s="28">
        <v>1.6000000000000001E-3</v>
      </c>
      <c r="P293" s="28">
        <v>0.15279999999999999</v>
      </c>
      <c r="Q293" s="28">
        <v>115.15</v>
      </c>
      <c r="R293" s="29">
        <v>52563.360000000001</v>
      </c>
      <c r="S293" s="28">
        <v>0.22189999999999999</v>
      </c>
      <c r="T293" s="28">
        <v>0.18099999999999999</v>
      </c>
      <c r="U293" s="28">
        <v>0.59709999999999996</v>
      </c>
      <c r="V293" s="28">
        <v>18.07</v>
      </c>
      <c r="W293" s="28">
        <v>16.34</v>
      </c>
      <c r="X293" s="29">
        <v>70604.45</v>
      </c>
      <c r="Y293" s="28">
        <v>153.97</v>
      </c>
      <c r="Z293" s="29">
        <v>105818.79</v>
      </c>
      <c r="AA293" s="28">
        <v>0.78249999999999997</v>
      </c>
      <c r="AB293" s="28">
        <v>0.15129999999999999</v>
      </c>
      <c r="AC293" s="28">
        <v>6.5100000000000005E-2</v>
      </c>
      <c r="AD293" s="28">
        <v>1.1999999999999999E-3</v>
      </c>
      <c r="AE293" s="28">
        <v>0.21920000000000001</v>
      </c>
      <c r="AF293" s="28">
        <v>105.82</v>
      </c>
      <c r="AG293" s="29">
        <v>2744.72</v>
      </c>
      <c r="AH293" s="28">
        <v>364.38</v>
      </c>
      <c r="AI293" s="29">
        <v>103037.55</v>
      </c>
      <c r="AJ293" s="28" t="s">
        <v>16</v>
      </c>
      <c r="AK293" s="29">
        <v>27709</v>
      </c>
      <c r="AL293" s="29">
        <v>40284.22</v>
      </c>
      <c r="AM293" s="28">
        <v>37.64</v>
      </c>
      <c r="AN293" s="28">
        <v>24.9</v>
      </c>
      <c r="AO293" s="28">
        <v>27</v>
      </c>
      <c r="AP293" s="28">
        <v>3.82</v>
      </c>
      <c r="AQ293" s="28">
        <v>789.06</v>
      </c>
      <c r="AR293" s="28">
        <v>0.95689999999999997</v>
      </c>
      <c r="AS293" s="29">
        <v>1078.92</v>
      </c>
      <c r="AT293" s="29">
        <v>1843.12</v>
      </c>
      <c r="AU293" s="29">
        <v>5159.22</v>
      </c>
      <c r="AV293" s="28">
        <v>983.85</v>
      </c>
      <c r="AW293" s="28">
        <v>244.56</v>
      </c>
      <c r="AX293" s="29">
        <v>9309.67</v>
      </c>
      <c r="AY293" s="29">
        <v>5019.88</v>
      </c>
      <c r="AZ293" s="28">
        <v>0.56059999999999999</v>
      </c>
      <c r="BA293" s="29">
        <v>2947.13</v>
      </c>
      <c r="BB293" s="28">
        <v>0.3291</v>
      </c>
      <c r="BC293" s="28">
        <v>987.23</v>
      </c>
      <c r="BD293" s="28">
        <v>0.1103</v>
      </c>
      <c r="BE293" s="29">
        <v>8954.24</v>
      </c>
      <c r="BF293" s="29">
        <v>4679.9399999999996</v>
      </c>
      <c r="BG293" s="28">
        <v>1.7674000000000001</v>
      </c>
      <c r="BH293" s="28">
        <v>0.56420000000000003</v>
      </c>
      <c r="BI293" s="28">
        <v>0.22650000000000001</v>
      </c>
      <c r="BJ293" s="28">
        <v>0.15040000000000001</v>
      </c>
      <c r="BK293" s="28">
        <v>3.15E-2</v>
      </c>
      <c r="BL293" s="28">
        <v>2.7300000000000001E-2</v>
      </c>
    </row>
    <row r="294" spans="1:64" x14ac:dyDescent="0.25">
      <c r="A294" s="28" t="s">
        <v>558</v>
      </c>
      <c r="B294" s="28">
        <v>44255</v>
      </c>
      <c r="C294" s="28">
        <v>56.62</v>
      </c>
      <c r="D294" s="28">
        <v>38.869999999999997</v>
      </c>
      <c r="E294" s="29">
        <v>2201</v>
      </c>
      <c r="F294" s="29">
        <v>2133.52</v>
      </c>
      <c r="G294" s="28">
        <v>8.5000000000000006E-3</v>
      </c>
      <c r="H294" s="28">
        <v>2.0000000000000001E-4</v>
      </c>
      <c r="I294" s="28">
        <v>2.7400000000000001E-2</v>
      </c>
      <c r="J294" s="28">
        <v>1.5E-3</v>
      </c>
      <c r="K294" s="28">
        <v>3.73E-2</v>
      </c>
      <c r="L294" s="28">
        <v>0.88319999999999999</v>
      </c>
      <c r="M294" s="28">
        <v>4.19E-2</v>
      </c>
      <c r="N294" s="28">
        <v>0.42320000000000002</v>
      </c>
      <c r="O294" s="28">
        <v>7.0000000000000001E-3</v>
      </c>
      <c r="P294" s="28">
        <v>0.14380000000000001</v>
      </c>
      <c r="Q294" s="28">
        <v>92.71</v>
      </c>
      <c r="R294" s="29">
        <v>52356.4</v>
      </c>
      <c r="S294" s="28">
        <v>0.25180000000000002</v>
      </c>
      <c r="T294" s="28">
        <v>0.18179999999999999</v>
      </c>
      <c r="U294" s="28">
        <v>0.56720000000000004</v>
      </c>
      <c r="V294" s="28">
        <v>18.59</v>
      </c>
      <c r="W294" s="28">
        <v>15.09</v>
      </c>
      <c r="X294" s="29">
        <v>70326.89</v>
      </c>
      <c r="Y294" s="28">
        <v>141.01</v>
      </c>
      <c r="Z294" s="29">
        <v>122439.24</v>
      </c>
      <c r="AA294" s="28">
        <v>0.73839999999999995</v>
      </c>
      <c r="AB294" s="28">
        <v>0.22839999999999999</v>
      </c>
      <c r="AC294" s="28">
        <v>3.2000000000000001E-2</v>
      </c>
      <c r="AD294" s="28">
        <v>1.1999999999999999E-3</v>
      </c>
      <c r="AE294" s="28">
        <v>0.26279999999999998</v>
      </c>
      <c r="AF294" s="28">
        <v>122.44</v>
      </c>
      <c r="AG294" s="29">
        <v>3757.2</v>
      </c>
      <c r="AH294" s="28">
        <v>455</v>
      </c>
      <c r="AI294" s="29">
        <v>134326.66</v>
      </c>
      <c r="AJ294" s="28" t="s">
        <v>16</v>
      </c>
      <c r="AK294" s="29">
        <v>29476</v>
      </c>
      <c r="AL294" s="29">
        <v>42829.46</v>
      </c>
      <c r="AM294" s="28">
        <v>48.38</v>
      </c>
      <c r="AN294" s="28">
        <v>28.51</v>
      </c>
      <c r="AO294" s="28">
        <v>34.75</v>
      </c>
      <c r="AP294" s="28">
        <v>4.12</v>
      </c>
      <c r="AQ294" s="28">
        <v>925.79</v>
      </c>
      <c r="AR294" s="28">
        <v>0.9778</v>
      </c>
      <c r="AS294" s="29">
        <v>1126.76</v>
      </c>
      <c r="AT294" s="29">
        <v>1634.84</v>
      </c>
      <c r="AU294" s="29">
        <v>5266.12</v>
      </c>
      <c r="AV294" s="28">
        <v>956.47</v>
      </c>
      <c r="AW294" s="28">
        <v>225.57</v>
      </c>
      <c r="AX294" s="29">
        <v>9209.77</v>
      </c>
      <c r="AY294" s="29">
        <v>4260.3599999999997</v>
      </c>
      <c r="AZ294" s="28">
        <v>0.46600000000000003</v>
      </c>
      <c r="BA294" s="29">
        <v>4084.52</v>
      </c>
      <c r="BB294" s="28">
        <v>0.44679999999999997</v>
      </c>
      <c r="BC294" s="28">
        <v>796.8</v>
      </c>
      <c r="BD294" s="28">
        <v>8.72E-2</v>
      </c>
      <c r="BE294" s="29">
        <v>9141.68</v>
      </c>
      <c r="BF294" s="29">
        <v>3220</v>
      </c>
      <c r="BG294" s="28">
        <v>0.97109999999999996</v>
      </c>
      <c r="BH294" s="28">
        <v>0.58230000000000004</v>
      </c>
      <c r="BI294" s="28">
        <v>0.2109</v>
      </c>
      <c r="BJ294" s="28">
        <v>0.15129999999999999</v>
      </c>
      <c r="BK294" s="28">
        <v>3.4599999999999999E-2</v>
      </c>
      <c r="BL294" s="28">
        <v>2.1000000000000001E-2</v>
      </c>
    </row>
    <row r="295" spans="1:64" x14ac:dyDescent="0.25">
      <c r="A295" s="28" t="s">
        <v>559</v>
      </c>
      <c r="B295" s="28">
        <v>44263</v>
      </c>
      <c r="C295" s="28">
        <v>21.05</v>
      </c>
      <c r="D295" s="28">
        <v>451.55</v>
      </c>
      <c r="E295" s="29">
        <v>9504.14</v>
      </c>
      <c r="F295" s="29">
        <v>7434.95</v>
      </c>
      <c r="G295" s="28">
        <v>8.2000000000000007E-3</v>
      </c>
      <c r="H295" s="28">
        <v>4.0000000000000002E-4</v>
      </c>
      <c r="I295" s="28">
        <v>0.44319999999999998</v>
      </c>
      <c r="J295" s="28">
        <v>1.1000000000000001E-3</v>
      </c>
      <c r="K295" s="28">
        <v>6.7100000000000007E-2</v>
      </c>
      <c r="L295" s="28">
        <v>0.40579999999999999</v>
      </c>
      <c r="M295" s="28">
        <v>7.4099999999999999E-2</v>
      </c>
      <c r="N295" s="28">
        <v>0.78720000000000001</v>
      </c>
      <c r="O295" s="28">
        <v>2.81E-2</v>
      </c>
      <c r="P295" s="28">
        <v>0.14990000000000001</v>
      </c>
      <c r="Q295" s="28">
        <v>344.88</v>
      </c>
      <c r="R295" s="29">
        <v>56269.01</v>
      </c>
      <c r="S295" s="28">
        <v>0.20660000000000001</v>
      </c>
      <c r="T295" s="28">
        <v>0.18390000000000001</v>
      </c>
      <c r="U295" s="28">
        <v>0.60960000000000003</v>
      </c>
      <c r="V295" s="28">
        <v>17.98</v>
      </c>
      <c r="W295" s="28">
        <v>55.06</v>
      </c>
      <c r="X295" s="29">
        <v>77479.87</v>
      </c>
      <c r="Y295" s="28">
        <v>171.56</v>
      </c>
      <c r="Z295" s="29">
        <v>83375.77</v>
      </c>
      <c r="AA295" s="28">
        <v>0.69199999999999995</v>
      </c>
      <c r="AB295" s="28">
        <v>0.26979999999999998</v>
      </c>
      <c r="AC295" s="28">
        <v>3.5799999999999998E-2</v>
      </c>
      <c r="AD295" s="28">
        <v>2.3999999999999998E-3</v>
      </c>
      <c r="AE295" s="28">
        <v>0.30959999999999999</v>
      </c>
      <c r="AF295" s="28">
        <v>83.38</v>
      </c>
      <c r="AG295" s="29">
        <v>3224</v>
      </c>
      <c r="AH295" s="28">
        <v>407.94</v>
      </c>
      <c r="AI295" s="29">
        <v>86637.24</v>
      </c>
      <c r="AJ295" s="28" t="s">
        <v>16</v>
      </c>
      <c r="AK295" s="29">
        <v>23742</v>
      </c>
      <c r="AL295" s="29">
        <v>33909.78</v>
      </c>
      <c r="AM295" s="28">
        <v>60.72</v>
      </c>
      <c r="AN295" s="28">
        <v>34.67</v>
      </c>
      <c r="AO295" s="28">
        <v>44.24</v>
      </c>
      <c r="AP295" s="28">
        <v>4.4000000000000004</v>
      </c>
      <c r="AQ295" s="28">
        <v>0</v>
      </c>
      <c r="AR295" s="28">
        <v>1.1765000000000001</v>
      </c>
      <c r="AS295" s="29">
        <v>1511.89</v>
      </c>
      <c r="AT295" s="29">
        <v>2364.9699999999998</v>
      </c>
      <c r="AU295" s="29">
        <v>6741.04</v>
      </c>
      <c r="AV295" s="29">
        <v>1287.29</v>
      </c>
      <c r="AW295" s="28">
        <v>655.21</v>
      </c>
      <c r="AX295" s="29">
        <v>12560.41</v>
      </c>
      <c r="AY295" s="29">
        <v>6673.96</v>
      </c>
      <c r="AZ295" s="28">
        <v>0.53649999999999998</v>
      </c>
      <c r="BA295" s="29">
        <v>3781.4</v>
      </c>
      <c r="BB295" s="28">
        <v>0.30399999999999999</v>
      </c>
      <c r="BC295" s="29">
        <v>1984.18</v>
      </c>
      <c r="BD295" s="28">
        <v>0.1595</v>
      </c>
      <c r="BE295" s="29">
        <v>12439.54</v>
      </c>
      <c r="BF295" s="29">
        <v>4494.18</v>
      </c>
      <c r="BG295" s="28">
        <v>2.2450999999999999</v>
      </c>
      <c r="BH295" s="28">
        <v>0.51259999999999994</v>
      </c>
      <c r="BI295" s="28">
        <v>0.2036</v>
      </c>
      <c r="BJ295" s="28">
        <v>0.247</v>
      </c>
      <c r="BK295" s="28">
        <v>2.3599999999999999E-2</v>
      </c>
      <c r="BL295" s="28">
        <v>1.3100000000000001E-2</v>
      </c>
    </row>
    <row r="296" spans="1:64" x14ac:dyDescent="0.25">
      <c r="A296" s="28" t="s">
        <v>560</v>
      </c>
      <c r="B296" s="28">
        <v>50203</v>
      </c>
      <c r="C296" s="28">
        <v>68.290000000000006</v>
      </c>
      <c r="D296" s="28">
        <v>15.45</v>
      </c>
      <c r="E296" s="29">
        <v>1054.97</v>
      </c>
      <c r="F296" s="29">
        <v>1060.8599999999999</v>
      </c>
      <c r="G296" s="28">
        <v>4.4000000000000003E-3</v>
      </c>
      <c r="H296" s="28">
        <v>2.9999999999999997E-4</v>
      </c>
      <c r="I296" s="28">
        <v>9.1000000000000004E-3</v>
      </c>
      <c r="J296" s="28">
        <v>1.4E-3</v>
      </c>
      <c r="K296" s="28">
        <v>1.95E-2</v>
      </c>
      <c r="L296" s="28">
        <v>0.9425</v>
      </c>
      <c r="M296" s="28">
        <v>2.2800000000000001E-2</v>
      </c>
      <c r="N296" s="28">
        <v>0.39029999999999998</v>
      </c>
      <c r="O296" s="28">
        <v>1.8E-3</v>
      </c>
      <c r="P296" s="28">
        <v>0.14410000000000001</v>
      </c>
      <c r="Q296" s="28">
        <v>52.83</v>
      </c>
      <c r="R296" s="29">
        <v>50752.19</v>
      </c>
      <c r="S296" s="28">
        <v>0.23100000000000001</v>
      </c>
      <c r="T296" s="28">
        <v>0.1905</v>
      </c>
      <c r="U296" s="28">
        <v>0.5786</v>
      </c>
      <c r="V296" s="28">
        <v>16.68</v>
      </c>
      <c r="W296" s="28">
        <v>8.0299999999999994</v>
      </c>
      <c r="X296" s="29">
        <v>66377.279999999999</v>
      </c>
      <c r="Y296" s="28">
        <v>126.58</v>
      </c>
      <c r="Z296" s="29">
        <v>180492.23</v>
      </c>
      <c r="AA296" s="28">
        <v>0.67159999999999997</v>
      </c>
      <c r="AB296" s="28">
        <v>0.19520000000000001</v>
      </c>
      <c r="AC296" s="28">
        <v>0.13220000000000001</v>
      </c>
      <c r="AD296" s="28">
        <v>1E-3</v>
      </c>
      <c r="AE296" s="28">
        <v>0.3291</v>
      </c>
      <c r="AF296" s="28">
        <v>180.49</v>
      </c>
      <c r="AG296" s="29">
        <v>4988.05</v>
      </c>
      <c r="AH296" s="28">
        <v>480.87</v>
      </c>
      <c r="AI296" s="29">
        <v>190185.04</v>
      </c>
      <c r="AJ296" s="28" t="s">
        <v>16</v>
      </c>
      <c r="AK296" s="29">
        <v>29856</v>
      </c>
      <c r="AL296" s="29">
        <v>43517.86</v>
      </c>
      <c r="AM296" s="28">
        <v>42.83</v>
      </c>
      <c r="AN296" s="28">
        <v>26.82</v>
      </c>
      <c r="AO296" s="28">
        <v>29.35</v>
      </c>
      <c r="AP296" s="28">
        <v>4.24</v>
      </c>
      <c r="AQ296" s="28">
        <v>937.09</v>
      </c>
      <c r="AR296" s="28">
        <v>1.1382000000000001</v>
      </c>
      <c r="AS296" s="29">
        <v>1236.27</v>
      </c>
      <c r="AT296" s="29">
        <v>1953.42</v>
      </c>
      <c r="AU296" s="29">
        <v>5454.7</v>
      </c>
      <c r="AV296" s="28">
        <v>933.53</v>
      </c>
      <c r="AW296" s="28">
        <v>228.83</v>
      </c>
      <c r="AX296" s="29">
        <v>9806.75</v>
      </c>
      <c r="AY296" s="29">
        <v>4175.4399999999996</v>
      </c>
      <c r="AZ296" s="28">
        <v>0.41049999999999998</v>
      </c>
      <c r="BA296" s="29">
        <v>5029.47</v>
      </c>
      <c r="BB296" s="28">
        <v>0.4945</v>
      </c>
      <c r="BC296" s="28">
        <v>965.66</v>
      </c>
      <c r="BD296" s="28">
        <v>9.4899999999999998E-2</v>
      </c>
      <c r="BE296" s="29">
        <v>10170.56</v>
      </c>
      <c r="BF296" s="29">
        <v>2761.26</v>
      </c>
      <c r="BG296" s="28">
        <v>0.74909999999999999</v>
      </c>
      <c r="BH296" s="28">
        <v>0.53990000000000005</v>
      </c>
      <c r="BI296" s="28">
        <v>0.21820000000000001</v>
      </c>
      <c r="BJ296" s="28">
        <v>0.17710000000000001</v>
      </c>
      <c r="BK296" s="28">
        <v>3.5299999999999998E-2</v>
      </c>
      <c r="BL296" s="28">
        <v>2.9499999999999998E-2</v>
      </c>
    </row>
    <row r="297" spans="1:64" x14ac:dyDescent="0.25">
      <c r="A297" s="28" t="s">
        <v>561</v>
      </c>
      <c r="B297" s="28">
        <v>45468</v>
      </c>
      <c r="C297" s="28">
        <v>84.19</v>
      </c>
      <c r="D297" s="28">
        <v>14.86</v>
      </c>
      <c r="E297" s="29">
        <v>1251.1400000000001</v>
      </c>
      <c r="F297" s="29">
        <v>1246.0999999999999</v>
      </c>
      <c r="G297" s="28">
        <v>2.8E-3</v>
      </c>
      <c r="H297" s="28">
        <v>1E-4</v>
      </c>
      <c r="I297" s="28">
        <v>4.4000000000000003E-3</v>
      </c>
      <c r="J297" s="28">
        <v>1.4E-3</v>
      </c>
      <c r="K297" s="28">
        <v>8.6999999999999994E-3</v>
      </c>
      <c r="L297" s="28">
        <v>0.96660000000000001</v>
      </c>
      <c r="M297" s="28">
        <v>1.6E-2</v>
      </c>
      <c r="N297" s="28">
        <v>0.4052</v>
      </c>
      <c r="O297" s="28">
        <v>9.2999999999999992E-3</v>
      </c>
      <c r="P297" s="28">
        <v>0.13489999999999999</v>
      </c>
      <c r="Q297" s="28">
        <v>59.34</v>
      </c>
      <c r="R297" s="29">
        <v>50558.95</v>
      </c>
      <c r="S297" s="28">
        <v>0.22559999999999999</v>
      </c>
      <c r="T297" s="28">
        <v>0.19389999999999999</v>
      </c>
      <c r="U297" s="28">
        <v>0.58050000000000002</v>
      </c>
      <c r="V297" s="28">
        <v>17.39</v>
      </c>
      <c r="W297" s="28">
        <v>8.7899999999999991</v>
      </c>
      <c r="X297" s="29">
        <v>69503.95</v>
      </c>
      <c r="Y297" s="28">
        <v>137.6</v>
      </c>
      <c r="Z297" s="29">
        <v>146605.1</v>
      </c>
      <c r="AA297" s="28">
        <v>0.78339999999999999</v>
      </c>
      <c r="AB297" s="28">
        <v>0.1368</v>
      </c>
      <c r="AC297" s="28">
        <v>7.8799999999999995E-2</v>
      </c>
      <c r="AD297" s="28">
        <v>1E-3</v>
      </c>
      <c r="AE297" s="28">
        <v>0.21970000000000001</v>
      </c>
      <c r="AF297" s="28">
        <v>146.61000000000001</v>
      </c>
      <c r="AG297" s="29">
        <v>4168.58</v>
      </c>
      <c r="AH297" s="28">
        <v>485.84</v>
      </c>
      <c r="AI297" s="29">
        <v>141360.26999999999</v>
      </c>
      <c r="AJ297" s="28" t="s">
        <v>16</v>
      </c>
      <c r="AK297" s="29">
        <v>31644</v>
      </c>
      <c r="AL297" s="29">
        <v>43452.2</v>
      </c>
      <c r="AM297" s="28">
        <v>42.16</v>
      </c>
      <c r="AN297" s="28">
        <v>27.07</v>
      </c>
      <c r="AO297" s="28">
        <v>28.93</v>
      </c>
      <c r="AP297" s="28">
        <v>4.1100000000000003</v>
      </c>
      <c r="AQ297" s="29">
        <v>1024.71</v>
      </c>
      <c r="AR297" s="28">
        <v>1.0945</v>
      </c>
      <c r="AS297" s="29">
        <v>1229.7</v>
      </c>
      <c r="AT297" s="29">
        <v>1827.42</v>
      </c>
      <c r="AU297" s="29">
        <v>5148.37</v>
      </c>
      <c r="AV297" s="28">
        <v>800.51</v>
      </c>
      <c r="AW297" s="28">
        <v>212.78</v>
      </c>
      <c r="AX297" s="29">
        <v>9218.7800000000007</v>
      </c>
      <c r="AY297" s="29">
        <v>4086.64</v>
      </c>
      <c r="AZ297" s="28">
        <v>0.439</v>
      </c>
      <c r="BA297" s="29">
        <v>4342.2</v>
      </c>
      <c r="BB297" s="28">
        <v>0.46650000000000003</v>
      </c>
      <c r="BC297" s="28">
        <v>879.51</v>
      </c>
      <c r="BD297" s="28">
        <v>9.4500000000000001E-2</v>
      </c>
      <c r="BE297" s="29">
        <v>9308.35</v>
      </c>
      <c r="BF297" s="29">
        <v>3366.85</v>
      </c>
      <c r="BG297" s="28">
        <v>0.97250000000000003</v>
      </c>
      <c r="BH297" s="28">
        <v>0.55249999999999999</v>
      </c>
      <c r="BI297" s="28">
        <v>0.2137</v>
      </c>
      <c r="BJ297" s="28">
        <v>0.1754</v>
      </c>
      <c r="BK297" s="28">
        <v>3.6299999999999999E-2</v>
      </c>
      <c r="BL297" s="28">
        <v>2.2100000000000002E-2</v>
      </c>
    </row>
    <row r="298" spans="1:64" x14ac:dyDescent="0.25">
      <c r="A298" s="28" t="s">
        <v>562</v>
      </c>
      <c r="B298" s="28">
        <v>49874</v>
      </c>
      <c r="C298" s="28">
        <v>99.19</v>
      </c>
      <c r="D298" s="28">
        <v>24.27</v>
      </c>
      <c r="E298" s="29">
        <v>2407.04</v>
      </c>
      <c r="F298" s="29">
        <v>2379.33</v>
      </c>
      <c r="G298" s="28">
        <v>3.2000000000000002E-3</v>
      </c>
      <c r="H298" s="28">
        <v>1E-4</v>
      </c>
      <c r="I298" s="28">
        <v>5.4999999999999997E-3</v>
      </c>
      <c r="J298" s="28">
        <v>8.9999999999999998E-4</v>
      </c>
      <c r="K298" s="28">
        <v>5.7000000000000002E-3</v>
      </c>
      <c r="L298" s="28">
        <v>0.97109999999999996</v>
      </c>
      <c r="M298" s="28">
        <v>1.34E-2</v>
      </c>
      <c r="N298" s="28">
        <v>0.33989999999999998</v>
      </c>
      <c r="O298" s="28">
        <v>5.0000000000000001E-4</v>
      </c>
      <c r="P298" s="28">
        <v>0.12470000000000001</v>
      </c>
      <c r="Q298" s="28">
        <v>104.64</v>
      </c>
      <c r="R298" s="29">
        <v>54358.78</v>
      </c>
      <c r="S298" s="28">
        <v>0.21629999999999999</v>
      </c>
      <c r="T298" s="28">
        <v>0.1938</v>
      </c>
      <c r="U298" s="28">
        <v>0.58989999999999998</v>
      </c>
      <c r="V298" s="28">
        <v>19.34</v>
      </c>
      <c r="W298" s="28">
        <v>15.03</v>
      </c>
      <c r="X298" s="29">
        <v>68760.92</v>
      </c>
      <c r="Y298" s="28">
        <v>155.08000000000001</v>
      </c>
      <c r="Z298" s="29">
        <v>113599</v>
      </c>
      <c r="AA298" s="28">
        <v>0.85129999999999995</v>
      </c>
      <c r="AB298" s="28">
        <v>9.7199999999999995E-2</v>
      </c>
      <c r="AC298" s="28">
        <v>5.04E-2</v>
      </c>
      <c r="AD298" s="28">
        <v>1.1000000000000001E-3</v>
      </c>
      <c r="AE298" s="28">
        <v>0.14949999999999999</v>
      </c>
      <c r="AF298" s="28">
        <v>113.6</v>
      </c>
      <c r="AG298" s="29">
        <v>3008.32</v>
      </c>
      <c r="AH298" s="28">
        <v>402.22</v>
      </c>
      <c r="AI298" s="29">
        <v>115433.74</v>
      </c>
      <c r="AJ298" s="28" t="s">
        <v>16</v>
      </c>
      <c r="AK298" s="29">
        <v>32297</v>
      </c>
      <c r="AL298" s="29">
        <v>46578.13</v>
      </c>
      <c r="AM298" s="28">
        <v>42.53</v>
      </c>
      <c r="AN298" s="28">
        <v>25.54</v>
      </c>
      <c r="AO298" s="28">
        <v>27.01</v>
      </c>
      <c r="AP298" s="28">
        <v>4.66</v>
      </c>
      <c r="AQ298" s="28">
        <v>645.32000000000005</v>
      </c>
      <c r="AR298" s="28">
        <v>0.92549999999999999</v>
      </c>
      <c r="AS298" s="29">
        <v>1052.48</v>
      </c>
      <c r="AT298" s="29">
        <v>1842.29</v>
      </c>
      <c r="AU298" s="29">
        <v>4928.29</v>
      </c>
      <c r="AV298" s="28">
        <v>808.41</v>
      </c>
      <c r="AW298" s="28">
        <v>196.42</v>
      </c>
      <c r="AX298" s="29">
        <v>8827.8799999999992</v>
      </c>
      <c r="AY298" s="29">
        <v>4698.67</v>
      </c>
      <c r="AZ298" s="28">
        <v>0.55210000000000004</v>
      </c>
      <c r="BA298" s="29">
        <v>3157.86</v>
      </c>
      <c r="BB298" s="28">
        <v>0.371</v>
      </c>
      <c r="BC298" s="28">
        <v>654.46</v>
      </c>
      <c r="BD298" s="28">
        <v>7.6899999999999996E-2</v>
      </c>
      <c r="BE298" s="29">
        <v>8510.99</v>
      </c>
      <c r="BF298" s="29">
        <v>4281.88</v>
      </c>
      <c r="BG298" s="28">
        <v>1.3158000000000001</v>
      </c>
      <c r="BH298" s="28">
        <v>0.58020000000000005</v>
      </c>
      <c r="BI298" s="28">
        <v>0.2283</v>
      </c>
      <c r="BJ298" s="28">
        <v>0.13339999999999999</v>
      </c>
      <c r="BK298" s="28">
        <v>3.4200000000000001E-2</v>
      </c>
      <c r="BL298" s="28">
        <v>2.4E-2</v>
      </c>
    </row>
    <row r="299" spans="1:64" x14ac:dyDescent="0.25">
      <c r="A299" s="28" t="s">
        <v>563</v>
      </c>
      <c r="B299" s="28">
        <v>44271</v>
      </c>
      <c r="C299" s="28">
        <v>38.43</v>
      </c>
      <c r="D299" s="28">
        <v>109.25</v>
      </c>
      <c r="E299" s="29">
        <v>4198.51</v>
      </c>
      <c r="F299" s="29">
        <v>4040.9</v>
      </c>
      <c r="G299" s="28">
        <v>3.32E-2</v>
      </c>
      <c r="H299" s="28">
        <v>2.9999999999999997E-4</v>
      </c>
      <c r="I299" s="28">
        <v>1.84E-2</v>
      </c>
      <c r="J299" s="28">
        <v>1.1000000000000001E-3</v>
      </c>
      <c r="K299" s="28">
        <v>1.9400000000000001E-2</v>
      </c>
      <c r="L299" s="28">
        <v>0.90229999999999999</v>
      </c>
      <c r="M299" s="28">
        <v>2.52E-2</v>
      </c>
      <c r="N299" s="28">
        <v>0.1239</v>
      </c>
      <c r="O299" s="28">
        <v>8.6999999999999994E-3</v>
      </c>
      <c r="P299" s="28">
        <v>0.1002</v>
      </c>
      <c r="Q299" s="28">
        <v>178.28</v>
      </c>
      <c r="R299" s="29">
        <v>61839.9</v>
      </c>
      <c r="S299" s="28">
        <v>0.20699999999999999</v>
      </c>
      <c r="T299" s="28">
        <v>0.22</v>
      </c>
      <c r="U299" s="28">
        <v>0.57299999999999995</v>
      </c>
      <c r="V299" s="28">
        <v>19.649999999999999</v>
      </c>
      <c r="W299" s="28">
        <v>19.79</v>
      </c>
      <c r="X299" s="29">
        <v>84582.47</v>
      </c>
      <c r="Y299" s="28">
        <v>209.33</v>
      </c>
      <c r="Z299" s="29">
        <v>178494.68</v>
      </c>
      <c r="AA299" s="28">
        <v>0.85840000000000005</v>
      </c>
      <c r="AB299" s="28">
        <v>0.1176</v>
      </c>
      <c r="AC299" s="28">
        <v>2.3300000000000001E-2</v>
      </c>
      <c r="AD299" s="28">
        <v>8.0000000000000004E-4</v>
      </c>
      <c r="AE299" s="28">
        <v>0.14169999999999999</v>
      </c>
      <c r="AF299" s="28">
        <v>178.49</v>
      </c>
      <c r="AG299" s="29">
        <v>6326.28</v>
      </c>
      <c r="AH299" s="28">
        <v>795.92</v>
      </c>
      <c r="AI299" s="29">
        <v>208841.29</v>
      </c>
      <c r="AJ299" s="28" t="s">
        <v>16</v>
      </c>
      <c r="AK299" s="29">
        <v>48649</v>
      </c>
      <c r="AL299" s="29">
        <v>77906.03</v>
      </c>
      <c r="AM299" s="28">
        <v>68.91</v>
      </c>
      <c r="AN299" s="28">
        <v>34.92</v>
      </c>
      <c r="AO299" s="28">
        <v>38.08</v>
      </c>
      <c r="AP299" s="28">
        <v>4.43</v>
      </c>
      <c r="AQ299" s="29">
        <v>1327.63</v>
      </c>
      <c r="AR299" s="28">
        <v>0.68159999999999998</v>
      </c>
      <c r="AS299" s="28">
        <v>980.78</v>
      </c>
      <c r="AT299" s="29">
        <v>1841.97</v>
      </c>
      <c r="AU299" s="29">
        <v>5553.1</v>
      </c>
      <c r="AV299" s="29">
        <v>1015.15</v>
      </c>
      <c r="AW299" s="28">
        <v>331.32</v>
      </c>
      <c r="AX299" s="29">
        <v>9722.31</v>
      </c>
      <c r="AY299" s="29">
        <v>3158.5</v>
      </c>
      <c r="AZ299" s="28">
        <v>0.33750000000000002</v>
      </c>
      <c r="BA299" s="29">
        <v>5803.74</v>
      </c>
      <c r="BB299" s="28">
        <v>0.62009999999999998</v>
      </c>
      <c r="BC299" s="28">
        <v>396.96</v>
      </c>
      <c r="BD299" s="28">
        <v>4.24E-2</v>
      </c>
      <c r="BE299" s="29">
        <v>9359.19</v>
      </c>
      <c r="BF299" s="29">
        <v>1912.08</v>
      </c>
      <c r="BG299" s="28">
        <v>0.25700000000000001</v>
      </c>
      <c r="BH299" s="28">
        <v>0.61319999999999997</v>
      </c>
      <c r="BI299" s="28">
        <v>0.2228</v>
      </c>
      <c r="BJ299" s="28">
        <v>0.1149</v>
      </c>
      <c r="BK299" s="28">
        <v>3.1199999999999999E-2</v>
      </c>
      <c r="BL299" s="28">
        <v>1.7899999999999999E-2</v>
      </c>
    </row>
    <row r="300" spans="1:64" x14ac:dyDescent="0.25">
      <c r="A300" s="28" t="s">
        <v>564</v>
      </c>
      <c r="B300" s="28">
        <v>48330</v>
      </c>
      <c r="C300" s="28">
        <v>73.709999999999994</v>
      </c>
      <c r="D300" s="28">
        <v>10.93</v>
      </c>
      <c r="E300" s="28">
        <v>805.9</v>
      </c>
      <c r="F300" s="28">
        <v>838.57</v>
      </c>
      <c r="G300" s="28">
        <v>4.4999999999999997E-3</v>
      </c>
      <c r="H300" s="28">
        <v>1E-4</v>
      </c>
      <c r="I300" s="28">
        <v>6.4000000000000003E-3</v>
      </c>
      <c r="J300" s="28">
        <v>1.5E-3</v>
      </c>
      <c r="K300" s="28">
        <v>3.5499999999999997E-2</v>
      </c>
      <c r="L300" s="28">
        <v>0.92769999999999997</v>
      </c>
      <c r="M300" s="28">
        <v>2.4299999999999999E-2</v>
      </c>
      <c r="N300" s="28">
        <v>0.35470000000000002</v>
      </c>
      <c r="O300" s="28">
        <v>1.8E-3</v>
      </c>
      <c r="P300" s="28">
        <v>0.13539999999999999</v>
      </c>
      <c r="Q300" s="28">
        <v>41.45</v>
      </c>
      <c r="R300" s="29">
        <v>49479.51</v>
      </c>
      <c r="S300" s="28">
        <v>0.2465</v>
      </c>
      <c r="T300" s="28">
        <v>0.17219999999999999</v>
      </c>
      <c r="U300" s="28">
        <v>0.58130000000000004</v>
      </c>
      <c r="V300" s="28">
        <v>17.100000000000001</v>
      </c>
      <c r="W300" s="28">
        <v>7.46</v>
      </c>
      <c r="X300" s="29">
        <v>61178.95</v>
      </c>
      <c r="Y300" s="28">
        <v>105.01</v>
      </c>
      <c r="Z300" s="29">
        <v>107780.64</v>
      </c>
      <c r="AA300" s="28">
        <v>0.86129999999999995</v>
      </c>
      <c r="AB300" s="28">
        <v>9.0800000000000006E-2</v>
      </c>
      <c r="AC300" s="28">
        <v>4.65E-2</v>
      </c>
      <c r="AD300" s="28">
        <v>1.2999999999999999E-3</v>
      </c>
      <c r="AE300" s="28">
        <v>0.1396</v>
      </c>
      <c r="AF300" s="28">
        <v>107.78</v>
      </c>
      <c r="AG300" s="29">
        <v>2705.4</v>
      </c>
      <c r="AH300" s="28">
        <v>395.56</v>
      </c>
      <c r="AI300" s="29">
        <v>100213.16</v>
      </c>
      <c r="AJ300" s="28" t="s">
        <v>16</v>
      </c>
      <c r="AK300" s="29">
        <v>30782</v>
      </c>
      <c r="AL300" s="29">
        <v>42517.07</v>
      </c>
      <c r="AM300" s="28">
        <v>42.87</v>
      </c>
      <c r="AN300" s="28">
        <v>23.83</v>
      </c>
      <c r="AO300" s="28">
        <v>29.83</v>
      </c>
      <c r="AP300" s="28">
        <v>4.59</v>
      </c>
      <c r="AQ300" s="29">
        <v>1238.08</v>
      </c>
      <c r="AR300" s="28">
        <v>1.1797</v>
      </c>
      <c r="AS300" s="29">
        <v>1246.5</v>
      </c>
      <c r="AT300" s="29">
        <v>1810.54</v>
      </c>
      <c r="AU300" s="29">
        <v>5290.4</v>
      </c>
      <c r="AV300" s="28">
        <v>950.1</v>
      </c>
      <c r="AW300" s="28">
        <v>170.66</v>
      </c>
      <c r="AX300" s="29">
        <v>9468.2000000000007</v>
      </c>
      <c r="AY300" s="29">
        <v>4785.53</v>
      </c>
      <c r="AZ300" s="28">
        <v>0.50539999999999996</v>
      </c>
      <c r="BA300" s="29">
        <v>4039.78</v>
      </c>
      <c r="BB300" s="28">
        <v>0.42670000000000002</v>
      </c>
      <c r="BC300" s="28">
        <v>643.09</v>
      </c>
      <c r="BD300" s="28">
        <v>6.7900000000000002E-2</v>
      </c>
      <c r="BE300" s="29">
        <v>9468.4</v>
      </c>
      <c r="BF300" s="29">
        <v>4468.58</v>
      </c>
      <c r="BG300" s="28">
        <v>1.575</v>
      </c>
      <c r="BH300" s="28">
        <v>0.54700000000000004</v>
      </c>
      <c r="BI300" s="28">
        <v>0.20300000000000001</v>
      </c>
      <c r="BJ300" s="28">
        <v>0.1825</v>
      </c>
      <c r="BK300" s="28">
        <v>3.3799999999999997E-2</v>
      </c>
      <c r="BL300" s="28">
        <v>3.3700000000000001E-2</v>
      </c>
    </row>
    <row r="301" spans="1:64" x14ac:dyDescent="0.25">
      <c r="A301" s="28" t="s">
        <v>565</v>
      </c>
      <c r="B301" s="28">
        <v>49445</v>
      </c>
      <c r="C301" s="28">
        <v>63.52</v>
      </c>
      <c r="D301" s="28">
        <v>12.62</v>
      </c>
      <c r="E301" s="28">
        <v>801.42</v>
      </c>
      <c r="F301" s="28">
        <v>810</v>
      </c>
      <c r="G301" s="28">
        <v>2.0999999999999999E-3</v>
      </c>
      <c r="H301" s="28">
        <v>2.0000000000000001E-4</v>
      </c>
      <c r="I301" s="28">
        <v>3.5999999999999999E-3</v>
      </c>
      <c r="J301" s="28">
        <v>8.9999999999999998E-4</v>
      </c>
      <c r="K301" s="28">
        <v>6.7000000000000002E-3</v>
      </c>
      <c r="L301" s="28">
        <v>0.97389999999999999</v>
      </c>
      <c r="M301" s="28">
        <v>1.2500000000000001E-2</v>
      </c>
      <c r="N301" s="28">
        <v>0.33079999999999998</v>
      </c>
      <c r="O301" s="28">
        <v>0</v>
      </c>
      <c r="P301" s="28">
        <v>0.11600000000000001</v>
      </c>
      <c r="Q301" s="28">
        <v>39.880000000000003</v>
      </c>
      <c r="R301" s="29">
        <v>48006.43</v>
      </c>
      <c r="S301" s="28">
        <v>0.23549999999999999</v>
      </c>
      <c r="T301" s="28">
        <v>0.18609999999999999</v>
      </c>
      <c r="U301" s="28">
        <v>0.57840000000000003</v>
      </c>
      <c r="V301" s="28">
        <v>16.88</v>
      </c>
      <c r="W301" s="28">
        <v>6.38</v>
      </c>
      <c r="X301" s="29">
        <v>63581.86</v>
      </c>
      <c r="Y301" s="28">
        <v>120.63</v>
      </c>
      <c r="Z301" s="29">
        <v>131504.26</v>
      </c>
      <c r="AA301" s="28">
        <v>0.79630000000000001</v>
      </c>
      <c r="AB301" s="28">
        <v>0.1178</v>
      </c>
      <c r="AC301" s="28">
        <v>8.4599999999999995E-2</v>
      </c>
      <c r="AD301" s="28">
        <v>1.2999999999999999E-3</v>
      </c>
      <c r="AE301" s="28">
        <v>0.20449999999999999</v>
      </c>
      <c r="AF301" s="28">
        <v>131.5</v>
      </c>
      <c r="AG301" s="29">
        <v>3913.39</v>
      </c>
      <c r="AH301" s="28">
        <v>472.13</v>
      </c>
      <c r="AI301" s="29">
        <v>129697.81</v>
      </c>
      <c r="AJ301" s="28" t="s">
        <v>16</v>
      </c>
      <c r="AK301" s="29">
        <v>32667</v>
      </c>
      <c r="AL301" s="29">
        <v>43398.97</v>
      </c>
      <c r="AM301" s="28">
        <v>44.34</v>
      </c>
      <c r="AN301" s="28">
        <v>27.43</v>
      </c>
      <c r="AO301" s="28">
        <v>29.75</v>
      </c>
      <c r="AP301" s="28">
        <v>4.75</v>
      </c>
      <c r="AQ301" s="29">
        <v>1042.3800000000001</v>
      </c>
      <c r="AR301" s="28">
        <v>1.1092</v>
      </c>
      <c r="AS301" s="29">
        <v>1259.19</v>
      </c>
      <c r="AT301" s="29">
        <v>1837.68</v>
      </c>
      <c r="AU301" s="29">
        <v>5132.21</v>
      </c>
      <c r="AV301" s="28">
        <v>890.16</v>
      </c>
      <c r="AW301" s="28">
        <v>238.41</v>
      </c>
      <c r="AX301" s="29">
        <v>9357.64</v>
      </c>
      <c r="AY301" s="29">
        <v>4107.74</v>
      </c>
      <c r="AZ301" s="28">
        <v>0.45019999999999999</v>
      </c>
      <c r="BA301" s="29">
        <v>4265.05</v>
      </c>
      <c r="BB301" s="28">
        <v>0.46750000000000003</v>
      </c>
      <c r="BC301" s="28">
        <v>750.97</v>
      </c>
      <c r="BD301" s="28">
        <v>8.2299999999999998E-2</v>
      </c>
      <c r="BE301" s="29">
        <v>9123.76</v>
      </c>
      <c r="BF301" s="29">
        <v>3554.58</v>
      </c>
      <c r="BG301" s="28">
        <v>1.0731999999999999</v>
      </c>
      <c r="BH301" s="28">
        <v>0.55459999999999998</v>
      </c>
      <c r="BI301" s="28">
        <v>0.22120000000000001</v>
      </c>
      <c r="BJ301" s="28">
        <v>0.1656</v>
      </c>
      <c r="BK301" s="28">
        <v>3.5200000000000002E-2</v>
      </c>
      <c r="BL301" s="28">
        <v>2.3300000000000001E-2</v>
      </c>
    </row>
    <row r="302" spans="1:64" x14ac:dyDescent="0.25">
      <c r="A302" s="28" t="s">
        <v>566</v>
      </c>
      <c r="B302" s="28">
        <v>47639</v>
      </c>
      <c r="C302" s="28">
        <v>85.95</v>
      </c>
      <c r="D302" s="28">
        <v>13.1</v>
      </c>
      <c r="E302" s="29">
        <v>1126.22</v>
      </c>
      <c r="F302" s="29">
        <v>1143.52</v>
      </c>
      <c r="G302" s="28">
        <v>2.2000000000000001E-3</v>
      </c>
      <c r="H302" s="28">
        <v>0</v>
      </c>
      <c r="I302" s="28">
        <v>3.5999999999999999E-3</v>
      </c>
      <c r="J302" s="28">
        <v>1.4E-3</v>
      </c>
      <c r="K302" s="28">
        <v>6.6E-3</v>
      </c>
      <c r="L302" s="28">
        <v>0.97330000000000005</v>
      </c>
      <c r="M302" s="28">
        <v>1.29E-2</v>
      </c>
      <c r="N302" s="28">
        <v>0.41360000000000002</v>
      </c>
      <c r="O302" s="28">
        <v>8.0000000000000004E-4</v>
      </c>
      <c r="P302" s="28">
        <v>0.13139999999999999</v>
      </c>
      <c r="Q302" s="28">
        <v>52.24</v>
      </c>
      <c r="R302" s="29">
        <v>49434.17</v>
      </c>
      <c r="S302" s="28">
        <v>0.2306</v>
      </c>
      <c r="T302" s="28">
        <v>0.1542</v>
      </c>
      <c r="U302" s="28">
        <v>0.61519999999999997</v>
      </c>
      <c r="V302" s="28">
        <v>18.16</v>
      </c>
      <c r="W302" s="28">
        <v>8.86</v>
      </c>
      <c r="X302" s="29">
        <v>60082.43</v>
      </c>
      <c r="Y302" s="28">
        <v>123.03</v>
      </c>
      <c r="Z302" s="29">
        <v>92426.69</v>
      </c>
      <c r="AA302" s="28">
        <v>0.91169999999999995</v>
      </c>
      <c r="AB302" s="28">
        <v>4.9599999999999998E-2</v>
      </c>
      <c r="AC302" s="28">
        <v>3.7100000000000001E-2</v>
      </c>
      <c r="AD302" s="28">
        <v>1.5E-3</v>
      </c>
      <c r="AE302" s="28">
        <v>8.8700000000000001E-2</v>
      </c>
      <c r="AF302" s="28">
        <v>92.43</v>
      </c>
      <c r="AG302" s="29">
        <v>2207.92</v>
      </c>
      <c r="AH302" s="28">
        <v>339.39</v>
      </c>
      <c r="AI302" s="29">
        <v>87425.33</v>
      </c>
      <c r="AJ302" s="28" t="s">
        <v>16</v>
      </c>
      <c r="AK302" s="29">
        <v>30329</v>
      </c>
      <c r="AL302" s="29">
        <v>40748.26</v>
      </c>
      <c r="AM302" s="28">
        <v>33.99</v>
      </c>
      <c r="AN302" s="28">
        <v>23.44</v>
      </c>
      <c r="AO302" s="28">
        <v>24.66</v>
      </c>
      <c r="AP302" s="28">
        <v>4.6399999999999997</v>
      </c>
      <c r="AQ302" s="29">
        <v>1158.78</v>
      </c>
      <c r="AR302" s="28">
        <v>1.0394000000000001</v>
      </c>
      <c r="AS302" s="29">
        <v>1096.45</v>
      </c>
      <c r="AT302" s="29">
        <v>1947.33</v>
      </c>
      <c r="AU302" s="29">
        <v>5135.58</v>
      </c>
      <c r="AV302" s="28">
        <v>747.57</v>
      </c>
      <c r="AW302" s="28">
        <v>199.41</v>
      </c>
      <c r="AX302" s="29">
        <v>9126.33</v>
      </c>
      <c r="AY302" s="29">
        <v>5327.53</v>
      </c>
      <c r="AZ302" s="28">
        <v>0.58830000000000005</v>
      </c>
      <c r="BA302" s="29">
        <v>2956.34</v>
      </c>
      <c r="BB302" s="28">
        <v>0.32640000000000002</v>
      </c>
      <c r="BC302" s="28">
        <v>772.45</v>
      </c>
      <c r="BD302" s="28">
        <v>8.5300000000000001E-2</v>
      </c>
      <c r="BE302" s="29">
        <v>9056.32</v>
      </c>
      <c r="BF302" s="29">
        <v>5360.9</v>
      </c>
      <c r="BG302" s="28">
        <v>2.2138</v>
      </c>
      <c r="BH302" s="28">
        <v>0.54900000000000004</v>
      </c>
      <c r="BI302" s="28">
        <v>0.21729999999999999</v>
      </c>
      <c r="BJ302" s="28">
        <v>0.16800000000000001</v>
      </c>
      <c r="BK302" s="28">
        <v>3.9199999999999999E-2</v>
      </c>
      <c r="BL302" s="28">
        <v>2.64E-2</v>
      </c>
    </row>
    <row r="303" spans="1:64" x14ac:dyDescent="0.25">
      <c r="A303" s="28" t="s">
        <v>567</v>
      </c>
      <c r="B303" s="28">
        <v>48702</v>
      </c>
      <c r="C303" s="28">
        <v>30.81</v>
      </c>
      <c r="D303" s="28">
        <v>117.38</v>
      </c>
      <c r="E303" s="29">
        <v>3616.42</v>
      </c>
      <c r="F303" s="29">
        <v>3329.67</v>
      </c>
      <c r="G303" s="28">
        <v>8.0999999999999996E-3</v>
      </c>
      <c r="H303" s="28">
        <v>5.0000000000000001E-4</v>
      </c>
      <c r="I303" s="28">
        <v>8.4699999999999998E-2</v>
      </c>
      <c r="J303" s="28">
        <v>2E-3</v>
      </c>
      <c r="K303" s="28">
        <v>3.5200000000000002E-2</v>
      </c>
      <c r="L303" s="28">
        <v>0.7964</v>
      </c>
      <c r="M303" s="28">
        <v>7.3099999999999998E-2</v>
      </c>
      <c r="N303" s="28">
        <v>0.59079999999999999</v>
      </c>
      <c r="O303" s="28">
        <v>1.12E-2</v>
      </c>
      <c r="P303" s="28">
        <v>0.152</v>
      </c>
      <c r="Q303" s="28">
        <v>146.82</v>
      </c>
      <c r="R303" s="29">
        <v>53119.59</v>
      </c>
      <c r="S303" s="28">
        <v>0.22689999999999999</v>
      </c>
      <c r="T303" s="28">
        <v>0.183</v>
      </c>
      <c r="U303" s="28">
        <v>0.59009999999999996</v>
      </c>
      <c r="V303" s="28">
        <v>18.190000000000001</v>
      </c>
      <c r="W303" s="28">
        <v>23.36</v>
      </c>
      <c r="X303" s="29">
        <v>71970.34</v>
      </c>
      <c r="Y303" s="28">
        <v>151.58000000000001</v>
      </c>
      <c r="Z303" s="29">
        <v>98790.399999999994</v>
      </c>
      <c r="AA303" s="28">
        <v>0.73350000000000004</v>
      </c>
      <c r="AB303" s="28">
        <v>0.2303</v>
      </c>
      <c r="AC303" s="28">
        <v>3.49E-2</v>
      </c>
      <c r="AD303" s="28">
        <v>1.2999999999999999E-3</v>
      </c>
      <c r="AE303" s="28">
        <v>0.26769999999999999</v>
      </c>
      <c r="AF303" s="28">
        <v>98.79</v>
      </c>
      <c r="AG303" s="29">
        <v>3076.34</v>
      </c>
      <c r="AH303" s="28">
        <v>407.91</v>
      </c>
      <c r="AI303" s="29">
        <v>100325.4</v>
      </c>
      <c r="AJ303" s="28" t="s">
        <v>16</v>
      </c>
      <c r="AK303" s="29">
        <v>25584</v>
      </c>
      <c r="AL303" s="29">
        <v>37821.26</v>
      </c>
      <c r="AM303" s="28">
        <v>49.7</v>
      </c>
      <c r="AN303" s="28">
        <v>29.21</v>
      </c>
      <c r="AO303" s="28">
        <v>33.020000000000003</v>
      </c>
      <c r="AP303" s="28">
        <v>4.42</v>
      </c>
      <c r="AQ303" s="28">
        <v>592.12</v>
      </c>
      <c r="AR303" s="28">
        <v>1.0121</v>
      </c>
      <c r="AS303" s="29">
        <v>1137.74</v>
      </c>
      <c r="AT303" s="29">
        <v>1843.84</v>
      </c>
      <c r="AU303" s="29">
        <v>5773.63</v>
      </c>
      <c r="AV303" s="29">
        <v>1009.78</v>
      </c>
      <c r="AW303" s="28">
        <v>416.53</v>
      </c>
      <c r="AX303" s="29">
        <v>10181.51</v>
      </c>
      <c r="AY303" s="29">
        <v>5366.1</v>
      </c>
      <c r="AZ303" s="28">
        <v>0.53500000000000003</v>
      </c>
      <c r="BA303" s="29">
        <v>3344.28</v>
      </c>
      <c r="BB303" s="28">
        <v>0.33339999999999997</v>
      </c>
      <c r="BC303" s="29">
        <v>1319.67</v>
      </c>
      <c r="BD303" s="28">
        <v>0.13159999999999999</v>
      </c>
      <c r="BE303" s="29">
        <v>10030.06</v>
      </c>
      <c r="BF303" s="29">
        <v>4145.8999999999996</v>
      </c>
      <c r="BG303" s="28">
        <v>1.63</v>
      </c>
      <c r="BH303" s="28">
        <v>0.56479999999999997</v>
      </c>
      <c r="BI303" s="28">
        <v>0.22170000000000001</v>
      </c>
      <c r="BJ303" s="28">
        <v>0.16439999999999999</v>
      </c>
      <c r="BK303" s="28">
        <v>2.7699999999999999E-2</v>
      </c>
      <c r="BL303" s="28">
        <v>2.1299999999999999E-2</v>
      </c>
    </row>
    <row r="304" spans="1:64" x14ac:dyDescent="0.25">
      <c r="A304" s="28" t="s">
        <v>568</v>
      </c>
      <c r="B304" s="28">
        <v>44289</v>
      </c>
      <c r="C304" s="28">
        <v>28.62</v>
      </c>
      <c r="D304" s="28">
        <v>103.1</v>
      </c>
      <c r="E304" s="29">
        <v>2950.67</v>
      </c>
      <c r="F304" s="29">
        <v>2866.38</v>
      </c>
      <c r="G304" s="28">
        <v>2.5000000000000001E-2</v>
      </c>
      <c r="H304" s="28">
        <v>1E-4</v>
      </c>
      <c r="I304" s="28">
        <v>1.8700000000000001E-2</v>
      </c>
      <c r="J304" s="28">
        <v>1E-3</v>
      </c>
      <c r="K304" s="28">
        <v>1.7999999999999999E-2</v>
      </c>
      <c r="L304" s="28">
        <v>0.91339999999999999</v>
      </c>
      <c r="M304" s="28">
        <v>2.3699999999999999E-2</v>
      </c>
      <c r="N304" s="28">
        <v>0.10349999999999999</v>
      </c>
      <c r="O304" s="28">
        <v>8.5000000000000006E-3</v>
      </c>
      <c r="P304" s="28">
        <v>9.7100000000000006E-2</v>
      </c>
      <c r="Q304" s="28">
        <v>129.88</v>
      </c>
      <c r="R304" s="29">
        <v>64607.28</v>
      </c>
      <c r="S304" s="28">
        <v>0.20369999999999999</v>
      </c>
      <c r="T304" s="28">
        <v>0.1996</v>
      </c>
      <c r="U304" s="28">
        <v>0.59660000000000002</v>
      </c>
      <c r="V304" s="28">
        <v>19.12</v>
      </c>
      <c r="W304" s="28">
        <v>14.86</v>
      </c>
      <c r="X304" s="29">
        <v>87186.87</v>
      </c>
      <c r="Y304" s="28">
        <v>196.27</v>
      </c>
      <c r="Z304" s="29">
        <v>228681.78</v>
      </c>
      <c r="AA304" s="28">
        <v>0.84960000000000002</v>
      </c>
      <c r="AB304" s="28">
        <v>0.1268</v>
      </c>
      <c r="AC304" s="28">
        <v>2.3E-2</v>
      </c>
      <c r="AD304" s="28">
        <v>5.9999999999999995E-4</v>
      </c>
      <c r="AE304" s="28">
        <v>0.15049999999999999</v>
      </c>
      <c r="AF304" s="28">
        <v>228.68</v>
      </c>
      <c r="AG304" s="29">
        <v>7918.44</v>
      </c>
      <c r="AH304" s="28">
        <v>962.11</v>
      </c>
      <c r="AI304" s="29">
        <v>263616.43</v>
      </c>
      <c r="AJ304" s="28" t="s">
        <v>16</v>
      </c>
      <c r="AK304" s="29">
        <v>48961</v>
      </c>
      <c r="AL304" s="29">
        <v>91972.66</v>
      </c>
      <c r="AM304" s="28">
        <v>69.59</v>
      </c>
      <c r="AN304" s="28">
        <v>34.83</v>
      </c>
      <c r="AO304" s="28">
        <v>39.83</v>
      </c>
      <c r="AP304" s="28">
        <v>4.9000000000000004</v>
      </c>
      <c r="AQ304" s="29">
        <v>1327.63</v>
      </c>
      <c r="AR304" s="28">
        <v>0.7056</v>
      </c>
      <c r="AS304" s="29">
        <v>1126.04</v>
      </c>
      <c r="AT304" s="29">
        <v>1898.74</v>
      </c>
      <c r="AU304" s="29">
        <v>5956</v>
      </c>
      <c r="AV304" s="29">
        <v>1168.76</v>
      </c>
      <c r="AW304" s="28">
        <v>294.24</v>
      </c>
      <c r="AX304" s="29">
        <v>10443.780000000001</v>
      </c>
      <c r="AY304" s="29">
        <v>2768.14</v>
      </c>
      <c r="AZ304" s="28">
        <v>0.2681</v>
      </c>
      <c r="BA304" s="29">
        <v>7148.28</v>
      </c>
      <c r="BB304" s="28">
        <v>0.69240000000000002</v>
      </c>
      <c r="BC304" s="28">
        <v>407.76</v>
      </c>
      <c r="BD304" s="28">
        <v>3.95E-2</v>
      </c>
      <c r="BE304" s="29">
        <v>10324.17</v>
      </c>
      <c r="BF304" s="29">
        <v>1303.02</v>
      </c>
      <c r="BG304" s="28">
        <v>0.1323</v>
      </c>
      <c r="BH304" s="28">
        <v>0.61770000000000003</v>
      </c>
      <c r="BI304" s="28">
        <v>0.2127</v>
      </c>
      <c r="BJ304" s="28">
        <v>0.1198</v>
      </c>
      <c r="BK304" s="28">
        <v>3.0300000000000001E-2</v>
      </c>
      <c r="BL304" s="28">
        <v>1.95E-2</v>
      </c>
    </row>
    <row r="305" spans="1:64" x14ac:dyDescent="0.25">
      <c r="A305" s="28" t="s">
        <v>569</v>
      </c>
      <c r="B305" s="28">
        <v>46128</v>
      </c>
      <c r="C305" s="28">
        <v>79.48</v>
      </c>
      <c r="D305" s="28">
        <v>19.23</v>
      </c>
      <c r="E305" s="29">
        <v>1528.62</v>
      </c>
      <c r="F305" s="29">
        <v>1537.1</v>
      </c>
      <c r="G305" s="28">
        <v>2.7000000000000001E-3</v>
      </c>
      <c r="H305" s="28">
        <v>4.0000000000000002E-4</v>
      </c>
      <c r="I305" s="28">
        <v>5.4999999999999997E-3</v>
      </c>
      <c r="J305" s="28">
        <v>1.5E-3</v>
      </c>
      <c r="K305" s="28">
        <v>7.3000000000000001E-3</v>
      </c>
      <c r="L305" s="28">
        <v>0.96650000000000003</v>
      </c>
      <c r="M305" s="28">
        <v>1.6199999999999999E-2</v>
      </c>
      <c r="N305" s="28">
        <v>0.34229999999999999</v>
      </c>
      <c r="O305" s="28">
        <v>0</v>
      </c>
      <c r="P305" s="28">
        <v>0.1305</v>
      </c>
      <c r="Q305" s="28">
        <v>66.69</v>
      </c>
      <c r="R305" s="29">
        <v>51522.93</v>
      </c>
      <c r="S305" s="28">
        <v>0.22919999999999999</v>
      </c>
      <c r="T305" s="28">
        <v>0.20119999999999999</v>
      </c>
      <c r="U305" s="28">
        <v>0.5696</v>
      </c>
      <c r="V305" s="28">
        <v>18.78</v>
      </c>
      <c r="W305" s="28">
        <v>10.43</v>
      </c>
      <c r="X305" s="29">
        <v>66901.63</v>
      </c>
      <c r="Y305" s="28">
        <v>141.09</v>
      </c>
      <c r="Z305" s="29">
        <v>109209.76</v>
      </c>
      <c r="AA305" s="28">
        <v>0.89600000000000002</v>
      </c>
      <c r="AB305" s="28">
        <v>6.4600000000000005E-2</v>
      </c>
      <c r="AC305" s="28">
        <v>3.8300000000000001E-2</v>
      </c>
      <c r="AD305" s="28">
        <v>1.1000000000000001E-3</v>
      </c>
      <c r="AE305" s="28">
        <v>0.10440000000000001</v>
      </c>
      <c r="AF305" s="28">
        <v>109.21</v>
      </c>
      <c r="AG305" s="29">
        <v>2803.63</v>
      </c>
      <c r="AH305" s="28">
        <v>401.84</v>
      </c>
      <c r="AI305" s="29">
        <v>108982.75</v>
      </c>
      <c r="AJ305" s="28" t="s">
        <v>16</v>
      </c>
      <c r="AK305" s="29">
        <v>31805</v>
      </c>
      <c r="AL305" s="29">
        <v>43702.33</v>
      </c>
      <c r="AM305" s="28">
        <v>38.520000000000003</v>
      </c>
      <c r="AN305" s="28">
        <v>24.85</v>
      </c>
      <c r="AO305" s="28">
        <v>27.14</v>
      </c>
      <c r="AP305" s="28">
        <v>4.24</v>
      </c>
      <c r="AQ305" s="28">
        <v>656.9</v>
      </c>
      <c r="AR305" s="28">
        <v>0.99590000000000001</v>
      </c>
      <c r="AS305" s="29">
        <v>1033.4000000000001</v>
      </c>
      <c r="AT305" s="29">
        <v>1762.17</v>
      </c>
      <c r="AU305" s="29">
        <v>4807.8999999999996</v>
      </c>
      <c r="AV305" s="28">
        <v>778.64</v>
      </c>
      <c r="AW305" s="28">
        <v>203.23</v>
      </c>
      <c r="AX305" s="29">
        <v>8585.35</v>
      </c>
      <c r="AY305" s="29">
        <v>4774.5</v>
      </c>
      <c r="AZ305" s="28">
        <v>0.55969999999999998</v>
      </c>
      <c r="BA305" s="29">
        <v>3020.09</v>
      </c>
      <c r="BB305" s="28">
        <v>0.35399999999999998</v>
      </c>
      <c r="BC305" s="28">
        <v>735.64</v>
      </c>
      <c r="BD305" s="28">
        <v>8.6199999999999999E-2</v>
      </c>
      <c r="BE305" s="29">
        <v>8530.23</v>
      </c>
      <c r="BF305" s="29">
        <v>4551.25</v>
      </c>
      <c r="BG305" s="28">
        <v>1.6047</v>
      </c>
      <c r="BH305" s="28">
        <v>0.55789999999999995</v>
      </c>
      <c r="BI305" s="28">
        <v>0.2114</v>
      </c>
      <c r="BJ305" s="28">
        <v>0.17269999999999999</v>
      </c>
      <c r="BK305" s="28">
        <v>3.6400000000000002E-2</v>
      </c>
      <c r="BL305" s="28">
        <v>2.1600000000000001E-2</v>
      </c>
    </row>
    <row r="306" spans="1:64" x14ac:dyDescent="0.25">
      <c r="A306" s="28" t="s">
        <v>570</v>
      </c>
      <c r="B306" s="28">
        <v>47886</v>
      </c>
      <c r="C306" s="28">
        <v>82</v>
      </c>
      <c r="D306" s="28">
        <v>33.369999999999997</v>
      </c>
      <c r="E306" s="29">
        <v>2736.29</v>
      </c>
      <c r="F306" s="29">
        <v>2706.81</v>
      </c>
      <c r="G306" s="28">
        <v>5.4999999999999997E-3</v>
      </c>
      <c r="H306" s="28">
        <v>2.9999999999999997E-4</v>
      </c>
      <c r="I306" s="28">
        <v>1.23E-2</v>
      </c>
      <c r="J306" s="28">
        <v>1.2999999999999999E-3</v>
      </c>
      <c r="K306" s="28">
        <v>1.8100000000000002E-2</v>
      </c>
      <c r="L306" s="28">
        <v>0.93579999999999997</v>
      </c>
      <c r="M306" s="28">
        <v>2.6800000000000001E-2</v>
      </c>
      <c r="N306" s="28">
        <v>0.39589999999999997</v>
      </c>
      <c r="O306" s="28">
        <v>4.8999999999999998E-3</v>
      </c>
      <c r="P306" s="28">
        <v>0.14169999999999999</v>
      </c>
      <c r="Q306" s="28">
        <v>118.66</v>
      </c>
      <c r="R306" s="29">
        <v>53399.29</v>
      </c>
      <c r="S306" s="28">
        <v>0.2092</v>
      </c>
      <c r="T306" s="28">
        <v>0.2099</v>
      </c>
      <c r="U306" s="28">
        <v>0.58089999999999997</v>
      </c>
      <c r="V306" s="28">
        <v>18.850000000000001</v>
      </c>
      <c r="W306" s="28">
        <v>17.239999999999998</v>
      </c>
      <c r="X306" s="29">
        <v>71471.31</v>
      </c>
      <c r="Y306" s="28">
        <v>154.4</v>
      </c>
      <c r="Z306" s="29">
        <v>124055.97</v>
      </c>
      <c r="AA306" s="28">
        <v>0.79379999999999995</v>
      </c>
      <c r="AB306" s="28">
        <v>0.17299999999999999</v>
      </c>
      <c r="AC306" s="28">
        <v>3.2099999999999997E-2</v>
      </c>
      <c r="AD306" s="28">
        <v>1.1999999999999999E-3</v>
      </c>
      <c r="AE306" s="28">
        <v>0.20730000000000001</v>
      </c>
      <c r="AF306" s="28">
        <v>124.06</v>
      </c>
      <c r="AG306" s="29">
        <v>3621.9</v>
      </c>
      <c r="AH306" s="28">
        <v>464.89</v>
      </c>
      <c r="AI306" s="29">
        <v>125897.14</v>
      </c>
      <c r="AJ306" s="28" t="s">
        <v>16</v>
      </c>
      <c r="AK306" s="29">
        <v>29379</v>
      </c>
      <c r="AL306" s="29">
        <v>42834.28</v>
      </c>
      <c r="AM306" s="28">
        <v>47.81</v>
      </c>
      <c r="AN306" s="28">
        <v>27.56</v>
      </c>
      <c r="AO306" s="28">
        <v>32.31</v>
      </c>
      <c r="AP306" s="28">
        <v>4.09</v>
      </c>
      <c r="AQ306" s="28">
        <v>727.27</v>
      </c>
      <c r="AR306" s="28">
        <v>0.99890000000000001</v>
      </c>
      <c r="AS306" s="29">
        <v>1060.3800000000001</v>
      </c>
      <c r="AT306" s="29">
        <v>1670.84</v>
      </c>
      <c r="AU306" s="29">
        <v>5079.96</v>
      </c>
      <c r="AV306" s="28">
        <v>971.13</v>
      </c>
      <c r="AW306" s="28">
        <v>233.83</v>
      </c>
      <c r="AX306" s="29">
        <v>9016.1299999999992</v>
      </c>
      <c r="AY306" s="29">
        <v>4262.01</v>
      </c>
      <c r="AZ306" s="28">
        <v>0.4869</v>
      </c>
      <c r="BA306" s="29">
        <v>3762.66</v>
      </c>
      <c r="BB306" s="28">
        <v>0.4299</v>
      </c>
      <c r="BC306" s="28">
        <v>728</v>
      </c>
      <c r="BD306" s="28">
        <v>8.3199999999999996E-2</v>
      </c>
      <c r="BE306" s="29">
        <v>8752.66</v>
      </c>
      <c r="BF306" s="29">
        <v>3617.44</v>
      </c>
      <c r="BG306" s="28">
        <v>1.0740000000000001</v>
      </c>
      <c r="BH306" s="28">
        <v>0.57599999999999996</v>
      </c>
      <c r="BI306" s="28">
        <v>0.22189999999999999</v>
      </c>
      <c r="BJ306" s="28">
        <v>0.14799999999999999</v>
      </c>
      <c r="BK306" s="28">
        <v>3.15E-2</v>
      </c>
      <c r="BL306" s="28">
        <v>2.2599999999999999E-2</v>
      </c>
    </row>
    <row r="307" spans="1:64" x14ac:dyDescent="0.25">
      <c r="A307" s="28" t="s">
        <v>571</v>
      </c>
      <c r="B307" s="28">
        <v>49452</v>
      </c>
      <c r="C307" s="28">
        <v>41.62</v>
      </c>
      <c r="D307" s="28">
        <v>65.92</v>
      </c>
      <c r="E307" s="29">
        <v>2743.67</v>
      </c>
      <c r="F307" s="29">
        <v>2607.48</v>
      </c>
      <c r="G307" s="28">
        <v>8.3000000000000001E-3</v>
      </c>
      <c r="H307" s="28">
        <v>5.0000000000000001E-4</v>
      </c>
      <c r="I307" s="28">
        <v>4.36E-2</v>
      </c>
      <c r="J307" s="28">
        <v>1.6000000000000001E-3</v>
      </c>
      <c r="K307" s="28">
        <v>2.3400000000000001E-2</v>
      </c>
      <c r="L307" s="28">
        <v>0.86960000000000004</v>
      </c>
      <c r="M307" s="28">
        <v>5.2999999999999999E-2</v>
      </c>
      <c r="N307" s="28">
        <v>0.55930000000000002</v>
      </c>
      <c r="O307" s="28">
        <v>6.0000000000000001E-3</v>
      </c>
      <c r="P307" s="28">
        <v>0.15210000000000001</v>
      </c>
      <c r="Q307" s="28">
        <v>114.3</v>
      </c>
      <c r="R307" s="29">
        <v>52431.14</v>
      </c>
      <c r="S307" s="28">
        <v>0.2321</v>
      </c>
      <c r="T307" s="28">
        <v>0.18609999999999999</v>
      </c>
      <c r="U307" s="28">
        <v>0.58179999999999998</v>
      </c>
      <c r="V307" s="28">
        <v>18.36</v>
      </c>
      <c r="W307" s="28">
        <v>16.5</v>
      </c>
      <c r="X307" s="29">
        <v>74796.28</v>
      </c>
      <c r="Y307" s="28">
        <v>162.02000000000001</v>
      </c>
      <c r="Z307" s="29">
        <v>99381.6</v>
      </c>
      <c r="AA307" s="28">
        <v>0.73229999999999995</v>
      </c>
      <c r="AB307" s="28">
        <v>0.22850000000000001</v>
      </c>
      <c r="AC307" s="28">
        <v>3.7699999999999997E-2</v>
      </c>
      <c r="AD307" s="28">
        <v>1.5E-3</v>
      </c>
      <c r="AE307" s="28">
        <v>0.26829999999999998</v>
      </c>
      <c r="AF307" s="28">
        <v>99.38</v>
      </c>
      <c r="AG307" s="29">
        <v>2942.41</v>
      </c>
      <c r="AH307" s="28">
        <v>380.19</v>
      </c>
      <c r="AI307" s="29">
        <v>100986.85</v>
      </c>
      <c r="AJ307" s="28" t="s">
        <v>16</v>
      </c>
      <c r="AK307" s="29">
        <v>25984</v>
      </c>
      <c r="AL307" s="29">
        <v>38286.949999999997</v>
      </c>
      <c r="AM307" s="28">
        <v>47.25</v>
      </c>
      <c r="AN307" s="28">
        <v>27.74</v>
      </c>
      <c r="AO307" s="28">
        <v>32.07</v>
      </c>
      <c r="AP307" s="28">
        <v>4.2</v>
      </c>
      <c r="AQ307" s="28">
        <v>852.84</v>
      </c>
      <c r="AR307" s="28">
        <v>0.99570000000000003</v>
      </c>
      <c r="AS307" s="29">
        <v>1092.1300000000001</v>
      </c>
      <c r="AT307" s="29">
        <v>1724.84</v>
      </c>
      <c r="AU307" s="29">
        <v>5419.36</v>
      </c>
      <c r="AV307" s="28">
        <v>931.45</v>
      </c>
      <c r="AW307" s="28">
        <v>314.95999999999998</v>
      </c>
      <c r="AX307" s="29">
        <v>9482.75</v>
      </c>
      <c r="AY307" s="29">
        <v>5160.0600000000004</v>
      </c>
      <c r="AZ307" s="28">
        <v>0.5494</v>
      </c>
      <c r="BA307" s="29">
        <v>3116.45</v>
      </c>
      <c r="BB307" s="28">
        <v>0.33179999999999998</v>
      </c>
      <c r="BC307" s="29">
        <v>1116.26</v>
      </c>
      <c r="BD307" s="28">
        <v>0.1188</v>
      </c>
      <c r="BE307" s="29">
        <v>9392.77</v>
      </c>
      <c r="BF307" s="29">
        <v>4254.8500000000004</v>
      </c>
      <c r="BG307" s="28">
        <v>1.6627000000000001</v>
      </c>
      <c r="BH307" s="28">
        <v>0.56710000000000005</v>
      </c>
      <c r="BI307" s="28">
        <v>0.22140000000000001</v>
      </c>
      <c r="BJ307" s="28">
        <v>0.159</v>
      </c>
      <c r="BK307" s="28">
        <v>3.1099999999999999E-2</v>
      </c>
      <c r="BL307" s="28">
        <v>2.1299999999999999E-2</v>
      </c>
    </row>
    <row r="308" spans="1:64" x14ac:dyDescent="0.25">
      <c r="A308" s="28" t="s">
        <v>572</v>
      </c>
      <c r="B308" s="28">
        <v>48272</v>
      </c>
      <c r="C308" s="28">
        <v>96.57</v>
      </c>
      <c r="D308" s="28">
        <v>14.24</v>
      </c>
      <c r="E308" s="29">
        <v>1375.07</v>
      </c>
      <c r="F308" s="29">
        <v>1372.24</v>
      </c>
      <c r="G308" s="28">
        <v>3.7000000000000002E-3</v>
      </c>
      <c r="H308" s="28">
        <v>2.0000000000000001E-4</v>
      </c>
      <c r="I308" s="28">
        <v>4.7999999999999996E-3</v>
      </c>
      <c r="J308" s="28">
        <v>8.0000000000000004E-4</v>
      </c>
      <c r="K308" s="28">
        <v>6.7999999999999996E-3</v>
      </c>
      <c r="L308" s="28">
        <v>0.97240000000000004</v>
      </c>
      <c r="M308" s="28">
        <v>1.14E-2</v>
      </c>
      <c r="N308" s="28">
        <v>0.3579</v>
      </c>
      <c r="O308" s="28">
        <v>4.0000000000000002E-4</v>
      </c>
      <c r="P308" s="28">
        <v>0.12529999999999999</v>
      </c>
      <c r="Q308" s="28">
        <v>63.33</v>
      </c>
      <c r="R308" s="29">
        <v>51402.47</v>
      </c>
      <c r="S308" s="28">
        <v>0.1978</v>
      </c>
      <c r="T308" s="28">
        <v>0.18870000000000001</v>
      </c>
      <c r="U308" s="28">
        <v>0.61350000000000005</v>
      </c>
      <c r="V308" s="28">
        <v>18.02</v>
      </c>
      <c r="W308" s="28">
        <v>8.6999999999999993</v>
      </c>
      <c r="X308" s="29">
        <v>70953.539999999994</v>
      </c>
      <c r="Y308" s="28">
        <v>151.30000000000001</v>
      </c>
      <c r="Z308" s="29">
        <v>121880.14</v>
      </c>
      <c r="AA308" s="28">
        <v>0.83689999999999998</v>
      </c>
      <c r="AB308" s="28">
        <v>0.1075</v>
      </c>
      <c r="AC308" s="28">
        <v>5.4199999999999998E-2</v>
      </c>
      <c r="AD308" s="28">
        <v>1.2999999999999999E-3</v>
      </c>
      <c r="AE308" s="28">
        <v>0.1636</v>
      </c>
      <c r="AF308" s="28">
        <v>121.88</v>
      </c>
      <c r="AG308" s="29">
        <v>3456.19</v>
      </c>
      <c r="AH308" s="28">
        <v>438.12</v>
      </c>
      <c r="AI308" s="29">
        <v>125129.22</v>
      </c>
      <c r="AJ308" s="28" t="s">
        <v>16</v>
      </c>
      <c r="AK308" s="29">
        <v>32176</v>
      </c>
      <c r="AL308" s="29">
        <v>45072.85</v>
      </c>
      <c r="AM308" s="28">
        <v>45.89</v>
      </c>
      <c r="AN308" s="28">
        <v>26.8</v>
      </c>
      <c r="AO308" s="28">
        <v>31.28</v>
      </c>
      <c r="AP308" s="28">
        <v>4.87</v>
      </c>
      <c r="AQ308" s="29">
        <v>1070.1099999999999</v>
      </c>
      <c r="AR308" s="28">
        <v>1.0572999999999999</v>
      </c>
      <c r="AS308" s="29">
        <v>1113.44</v>
      </c>
      <c r="AT308" s="29">
        <v>1860.8</v>
      </c>
      <c r="AU308" s="29">
        <v>4870.05</v>
      </c>
      <c r="AV308" s="28">
        <v>927.78</v>
      </c>
      <c r="AW308" s="28">
        <v>216.01</v>
      </c>
      <c r="AX308" s="29">
        <v>8988.08</v>
      </c>
      <c r="AY308" s="29">
        <v>4338.8599999999997</v>
      </c>
      <c r="AZ308" s="28">
        <v>0.48830000000000001</v>
      </c>
      <c r="BA308" s="29">
        <v>3876.73</v>
      </c>
      <c r="BB308" s="28">
        <v>0.43630000000000002</v>
      </c>
      <c r="BC308" s="28">
        <v>670.56</v>
      </c>
      <c r="BD308" s="28">
        <v>7.5499999999999998E-2</v>
      </c>
      <c r="BE308" s="29">
        <v>8886.15</v>
      </c>
      <c r="BF308" s="29">
        <v>3811.48</v>
      </c>
      <c r="BG308" s="28">
        <v>1.1392</v>
      </c>
      <c r="BH308" s="28">
        <v>0.56859999999999999</v>
      </c>
      <c r="BI308" s="28">
        <v>0.222</v>
      </c>
      <c r="BJ308" s="28">
        <v>0.14660000000000001</v>
      </c>
      <c r="BK308" s="28">
        <v>3.6999999999999998E-2</v>
      </c>
      <c r="BL308" s="28">
        <v>2.5899999999999999E-2</v>
      </c>
    </row>
    <row r="309" spans="1:64" x14ac:dyDescent="0.25">
      <c r="A309" s="28" t="s">
        <v>573</v>
      </c>
      <c r="B309" s="28">
        <v>442</v>
      </c>
      <c r="C309" s="28">
        <v>154.38</v>
      </c>
      <c r="D309" s="28">
        <v>8.73</v>
      </c>
      <c r="E309" s="29">
        <v>1347.59</v>
      </c>
      <c r="F309" s="29">
        <v>1333.31</v>
      </c>
      <c r="G309" s="28">
        <v>2.3E-3</v>
      </c>
      <c r="H309" s="28">
        <v>1E-4</v>
      </c>
      <c r="I309" s="28">
        <v>1.29E-2</v>
      </c>
      <c r="J309" s="28">
        <v>1E-3</v>
      </c>
      <c r="K309" s="28">
        <v>7.1000000000000004E-3</v>
      </c>
      <c r="L309" s="28">
        <v>0.95879999999999999</v>
      </c>
      <c r="M309" s="28">
        <v>1.78E-2</v>
      </c>
      <c r="N309" s="28">
        <v>0.50549999999999995</v>
      </c>
      <c r="O309" s="28">
        <v>0</v>
      </c>
      <c r="P309" s="28">
        <v>0.15340000000000001</v>
      </c>
      <c r="Q309" s="28">
        <v>62.25</v>
      </c>
      <c r="R309" s="29">
        <v>50204.46</v>
      </c>
      <c r="S309" s="28">
        <v>0.22639999999999999</v>
      </c>
      <c r="T309" s="28">
        <v>0.1759</v>
      </c>
      <c r="U309" s="28">
        <v>0.59760000000000002</v>
      </c>
      <c r="V309" s="28">
        <v>17.170000000000002</v>
      </c>
      <c r="W309" s="28">
        <v>10.81</v>
      </c>
      <c r="X309" s="29">
        <v>61574.34</v>
      </c>
      <c r="Y309" s="28">
        <v>120.48</v>
      </c>
      <c r="Z309" s="29">
        <v>181485.85</v>
      </c>
      <c r="AA309" s="28">
        <v>0.47339999999999999</v>
      </c>
      <c r="AB309" s="28">
        <v>0.20760000000000001</v>
      </c>
      <c r="AC309" s="28">
        <v>0.31809999999999999</v>
      </c>
      <c r="AD309" s="28">
        <v>8.9999999999999998E-4</v>
      </c>
      <c r="AE309" s="28">
        <v>0.5272</v>
      </c>
      <c r="AF309" s="28">
        <v>181.49</v>
      </c>
      <c r="AG309" s="29">
        <v>4858.72</v>
      </c>
      <c r="AH309" s="28">
        <v>331.85</v>
      </c>
      <c r="AI309" s="29">
        <v>178829.56</v>
      </c>
      <c r="AJ309" s="28" t="s">
        <v>16</v>
      </c>
      <c r="AK309" s="29">
        <v>28296</v>
      </c>
      <c r="AL309" s="29">
        <v>41894.730000000003</v>
      </c>
      <c r="AM309" s="28">
        <v>34.56</v>
      </c>
      <c r="AN309" s="28">
        <v>24.25</v>
      </c>
      <c r="AO309" s="28">
        <v>27.85</v>
      </c>
      <c r="AP309" s="28">
        <v>4</v>
      </c>
      <c r="AQ309" s="28">
        <v>0</v>
      </c>
      <c r="AR309" s="28">
        <v>0.83320000000000005</v>
      </c>
      <c r="AS309" s="29">
        <v>1499.58</v>
      </c>
      <c r="AT309" s="29">
        <v>2475.7199999999998</v>
      </c>
      <c r="AU309" s="29">
        <v>5954.14</v>
      </c>
      <c r="AV309" s="28">
        <v>927.94</v>
      </c>
      <c r="AW309" s="28">
        <v>272.07</v>
      </c>
      <c r="AX309" s="29">
        <v>11129.45</v>
      </c>
      <c r="AY309" s="29">
        <v>4874.1400000000003</v>
      </c>
      <c r="AZ309" s="28">
        <v>0.44950000000000001</v>
      </c>
      <c r="BA309" s="29">
        <v>4787.7299999999996</v>
      </c>
      <c r="BB309" s="28">
        <v>0.4415</v>
      </c>
      <c r="BC309" s="29">
        <v>1182.02</v>
      </c>
      <c r="BD309" s="28">
        <v>0.109</v>
      </c>
      <c r="BE309" s="29">
        <v>10843.9</v>
      </c>
      <c r="BF309" s="29">
        <v>3460.84</v>
      </c>
      <c r="BG309" s="28">
        <v>1.2137</v>
      </c>
      <c r="BH309" s="28">
        <v>0.52490000000000003</v>
      </c>
      <c r="BI309" s="28">
        <v>0.23799999999999999</v>
      </c>
      <c r="BJ309" s="28">
        <v>0.16769999999999999</v>
      </c>
      <c r="BK309" s="28">
        <v>0.04</v>
      </c>
      <c r="BL309" s="28">
        <v>2.93E-2</v>
      </c>
    </row>
    <row r="310" spans="1:64" x14ac:dyDescent="0.25">
      <c r="A310" s="28" t="s">
        <v>574</v>
      </c>
      <c r="B310" s="28">
        <v>50005</v>
      </c>
      <c r="C310" s="28">
        <v>72.38</v>
      </c>
      <c r="D310" s="28">
        <v>18.62</v>
      </c>
      <c r="E310" s="29">
        <v>1347.7</v>
      </c>
      <c r="F310" s="29">
        <v>1323.95</v>
      </c>
      <c r="G310" s="28">
        <v>3.5000000000000001E-3</v>
      </c>
      <c r="H310" s="28">
        <v>2.9999999999999997E-4</v>
      </c>
      <c r="I310" s="28">
        <v>4.1000000000000003E-3</v>
      </c>
      <c r="J310" s="28">
        <v>1.5E-3</v>
      </c>
      <c r="K310" s="28">
        <v>9.7999999999999997E-3</v>
      </c>
      <c r="L310" s="28">
        <v>0.96779999999999999</v>
      </c>
      <c r="M310" s="28">
        <v>1.3100000000000001E-2</v>
      </c>
      <c r="N310" s="28">
        <v>0.20200000000000001</v>
      </c>
      <c r="O310" s="28">
        <v>6.9999999999999999E-4</v>
      </c>
      <c r="P310" s="28">
        <v>0.1066</v>
      </c>
      <c r="Q310" s="28">
        <v>61.38</v>
      </c>
      <c r="R310" s="29">
        <v>53094.22</v>
      </c>
      <c r="S310" s="28">
        <v>0.25209999999999999</v>
      </c>
      <c r="T310" s="28">
        <v>0.19789999999999999</v>
      </c>
      <c r="U310" s="28">
        <v>0.55000000000000004</v>
      </c>
      <c r="V310" s="28">
        <v>18.829999999999998</v>
      </c>
      <c r="W310" s="28">
        <v>8.6999999999999993</v>
      </c>
      <c r="X310" s="29">
        <v>70332.490000000005</v>
      </c>
      <c r="Y310" s="28">
        <v>150.79</v>
      </c>
      <c r="Z310" s="29">
        <v>128216.5</v>
      </c>
      <c r="AA310" s="28">
        <v>0.90149999999999997</v>
      </c>
      <c r="AB310" s="28">
        <v>5.8200000000000002E-2</v>
      </c>
      <c r="AC310" s="28">
        <v>3.9100000000000003E-2</v>
      </c>
      <c r="AD310" s="28">
        <v>1.1999999999999999E-3</v>
      </c>
      <c r="AE310" s="28">
        <v>9.8799999999999999E-2</v>
      </c>
      <c r="AF310" s="28">
        <v>128.22</v>
      </c>
      <c r="AG310" s="29">
        <v>3277.4</v>
      </c>
      <c r="AH310" s="28">
        <v>466.68</v>
      </c>
      <c r="AI310" s="29">
        <v>122768.15</v>
      </c>
      <c r="AJ310" s="28" t="s">
        <v>16</v>
      </c>
      <c r="AK310" s="29">
        <v>33955</v>
      </c>
      <c r="AL310" s="29">
        <v>49787.35</v>
      </c>
      <c r="AM310" s="28">
        <v>42.01</v>
      </c>
      <c r="AN310" s="28">
        <v>25.43</v>
      </c>
      <c r="AO310" s="28">
        <v>28.36</v>
      </c>
      <c r="AP310" s="28">
        <v>4.74</v>
      </c>
      <c r="AQ310" s="29">
        <v>1192.78</v>
      </c>
      <c r="AR310" s="28">
        <v>1.0048999999999999</v>
      </c>
      <c r="AS310" s="29">
        <v>1178</v>
      </c>
      <c r="AT310" s="29">
        <v>1780.7</v>
      </c>
      <c r="AU310" s="29">
        <v>5166</v>
      </c>
      <c r="AV310" s="28">
        <v>874.14</v>
      </c>
      <c r="AW310" s="28">
        <v>184.53</v>
      </c>
      <c r="AX310" s="29">
        <v>9183.3700000000008</v>
      </c>
      <c r="AY310" s="29">
        <v>4373.04</v>
      </c>
      <c r="AZ310" s="28">
        <v>0.49909999999999999</v>
      </c>
      <c r="BA310" s="29">
        <v>3834.23</v>
      </c>
      <c r="BB310" s="28">
        <v>0.43759999999999999</v>
      </c>
      <c r="BC310" s="28">
        <v>554.61</v>
      </c>
      <c r="BD310" s="28">
        <v>6.3299999999999995E-2</v>
      </c>
      <c r="BE310" s="29">
        <v>8761.8799999999992</v>
      </c>
      <c r="BF310" s="29">
        <v>3857.55</v>
      </c>
      <c r="BG310" s="28">
        <v>1.0379</v>
      </c>
      <c r="BH310" s="28">
        <v>0.57289999999999996</v>
      </c>
      <c r="BI310" s="28">
        <v>0.2195</v>
      </c>
      <c r="BJ310" s="28">
        <v>0.14199999999999999</v>
      </c>
      <c r="BK310" s="28">
        <v>3.6200000000000003E-2</v>
      </c>
      <c r="BL310" s="28">
        <v>2.9499999999999998E-2</v>
      </c>
    </row>
    <row r="311" spans="1:64" x14ac:dyDescent="0.25">
      <c r="A311" s="28" t="s">
        <v>575</v>
      </c>
      <c r="B311" s="28">
        <v>44297</v>
      </c>
      <c r="C311" s="28">
        <v>14.33</v>
      </c>
      <c r="D311" s="28">
        <v>413.31</v>
      </c>
      <c r="E311" s="29">
        <v>5924.14</v>
      </c>
      <c r="F311" s="29">
        <v>5010.1400000000003</v>
      </c>
      <c r="G311" s="28">
        <v>4.4000000000000003E-3</v>
      </c>
      <c r="H311" s="28">
        <v>5.0000000000000001E-4</v>
      </c>
      <c r="I311" s="28">
        <v>0.34439999999999998</v>
      </c>
      <c r="J311" s="28">
        <v>1.5E-3</v>
      </c>
      <c r="K311" s="28">
        <v>7.51E-2</v>
      </c>
      <c r="L311" s="28">
        <v>0.4834</v>
      </c>
      <c r="M311" s="28">
        <v>9.06E-2</v>
      </c>
      <c r="N311" s="28">
        <v>0.75619999999999998</v>
      </c>
      <c r="O311" s="28">
        <v>2.76E-2</v>
      </c>
      <c r="P311" s="28">
        <v>0.15609999999999999</v>
      </c>
      <c r="Q311" s="28">
        <v>224.55</v>
      </c>
      <c r="R311" s="29">
        <v>55408.01</v>
      </c>
      <c r="S311" s="28">
        <v>0.22</v>
      </c>
      <c r="T311" s="28">
        <v>0.1885</v>
      </c>
      <c r="U311" s="28">
        <v>0.59150000000000003</v>
      </c>
      <c r="V311" s="28">
        <v>18.260000000000002</v>
      </c>
      <c r="W311" s="28">
        <v>36.729999999999997</v>
      </c>
      <c r="X311" s="29">
        <v>77214.789999999994</v>
      </c>
      <c r="Y311" s="28">
        <v>159.72</v>
      </c>
      <c r="Z311" s="29">
        <v>81430.5</v>
      </c>
      <c r="AA311" s="28">
        <v>0.69769999999999999</v>
      </c>
      <c r="AB311" s="28">
        <v>0.26369999999999999</v>
      </c>
      <c r="AC311" s="28">
        <v>3.6400000000000002E-2</v>
      </c>
      <c r="AD311" s="28">
        <v>2.2000000000000001E-3</v>
      </c>
      <c r="AE311" s="28">
        <v>0.3049</v>
      </c>
      <c r="AF311" s="28">
        <v>81.430000000000007</v>
      </c>
      <c r="AG311" s="29">
        <v>2943.69</v>
      </c>
      <c r="AH311" s="28">
        <v>394.3</v>
      </c>
      <c r="AI311" s="29">
        <v>87865.33</v>
      </c>
      <c r="AJ311" s="28" t="s">
        <v>16</v>
      </c>
      <c r="AK311" s="29">
        <v>23628</v>
      </c>
      <c r="AL311" s="29">
        <v>33333.379999999997</v>
      </c>
      <c r="AM311" s="28">
        <v>58.14</v>
      </c>
      <c r="AN311" s="28">
        <v>33.51</v>
      </c>
      <c r="AO311" s="28">
        <v>40.99</v>
      </c>
      <c r="AP311" s="28">
        <v>4.34</v>
      </c>
      <c r="AQ311" s="28">
        <v>11.1</v>
      </c>
      <c r="AR311" s="28">
        <v>1.1727000000000001</v>
      </c>
      <c r="AS311" s="29">
        <v>1381.37</v>
      </c>
      <c r="AT311" s="29">
        <v>2116.0700000000002</v>
      </c>
      <c r="AU311" s="29">
        <v>6391.77</v>
      </c>
      <c r="AV311" s="29">
        <v>1135.6300000000001</v>
      </c>
      <c r="AW311" s="28">
        <v>582.71</v>
      </c>
      <c r="AX311" s="29">
        <v>11607.56</v>
      </c>
      <c r="AY311" s="29">
        <v>6572.33</v>
      </c>
      <c r="AZ311" s="28">
        <v>0.56510000000000005</v>
      </c>
      <c r="BA311" s="29">
        <v>3242.2</v>
      </c>
      <c r="BB311" s="28">
        <v>0.27879999999999999</v>
      </c>
      <c r="BC311" s="29">
        <v>1816.58</v>
      </c>
      <c r="BD311" s="28">
        <v>0.15620000000000001</v>
      </c>
      <c r="BE311" s="29">
        <v>11631.11</v>
      </c>
      <c r="BF311" s="29">
        <v>4828.68</v>
      </c>
      <c r="BG311" s="28">
        <v>2.5442</v>
      </c>
      <c r="BH311" s="28">
        <v>0.54069999999999996</v>
      </c>
      <c r="BI311" s="28">
        <v>0.1953</v>
      </c>
      <c r="BJ311" s="28">
        <v>0.22470000000000001</v>
      </c>
      <c r="BK311" s="28">
        <v>2.64E-2</v>
      </c>
      <c r="BL311" s="28">
        <v>1.29E-2</v>
      </c>
    </row>
    <row r="312" spans="1:64" x14ac:dyDescent="0.25">
      <c r="A312" s="28" t="s">
        <v>576</v>
      </c>
      <c r="B312" s="28">
        <v>44305</v>
      </c>
      <c r="C312" s="28">
        <v>20.9</v>
      </c>
      <c r="D312" s="28">
        <v>220.14</v>
      </c>
      <c r="E312" s="29">
        <v>4601.97</v>
      </c>
      <c r="F312" s="29">
        <v>4016.95</v>
      </c>
      <c r="G312" s="28">
        <v>8.0999999999999996E-3</v>
      </c>
      <c r="H312" s="28">
        <v>2.9999999999999997E-4</v>
      </c>
      <c r="I312" s="28">
        <v>0.37669999999999998</v>
      </c>
      <c r="J312" s="28">
        <v>1.2999999999999999E-3</v>
      </c>
      <c r="K312" s="28">
        <v>5.4899999999999997E-2</v>
      </c>
      <c r="L312" s="28">
        <v>0.46450000000000002</v>
      </c>
      <c r="M312" s="28">
        <v>9.4200000000000006E-2</v>
      </c>
      <c r="N312" s="28">
        <v>0.66320000000000001</v>
      </c>
      <c r="O312" s="28">
        <v>3.3099999999999997E-2</v>
      </c>
      <c r="P312" s="28">
        <v>0.15340000000000001</v>
      </c>
      <c r="Q312" s="28">
        <v>178.13</v>
      </c>
      <c r="R312" s="29">
        <v>56278.57</v>
      </c>
      <c r="S312" s="28">
        <v>0.21029999999999999</v>
      </c>
      <c r="T312" s="28">
        <v>0.20300000000000001</v>
      </c>
      <c r="U312" s="28">
        <v>0.5867</v>
      </c>
      <c r="V312" s="28">
        <v>18.43</v>
      </c>
      <c r="W312" s="28">
        <v>27.81</v>
      </c>
      <c r="X312" s="29">
        <v>78543.509999999995</v>
      </c>
      <c r="Y312" s="28">
        <v>162.58000000000001</v>
      </c>
      <c r="Z312" s="29">
        <v>100319.8</v>
      </c>
      <c r="AA312" s="28">
        <v>0.70940000000000003</v>
      </c>
      <c r="AB312" s="28">
        <v>0.25580000000000003</v>
      </c>
      <c r="AC312" s="28">
        <v>3.2899999999999999E-2</v>
      </c>
      <c r="AD312" s="28">
        <v>1.9E-3</v>
      </c>
      <c r="AE312" s="28">
        <v>0.29339999999999999</v>
      </c>
      <c r="AF312" s="28">
        <v>100.32</v>
      </c>
      <c r="AG312" s="29">
        <v>3722.96</v>
      </c>
      <c r="AH312" s="28">
        <v>465.92</v>
      </c>
      <c r="AI312" s="29">
        <v>104132.08</v>
      </c>
      <c r="AJ312" s="28" t="s">
        <v>16</v>
      </c>
      <c r="AK312" s="29">
        <v>25973</v>
      </c>
      <c r="AL312" s="29">
        <v>36660.959999999999</v>
      </c>
      <c r="AM312" s="28">
        <v>58.96</v>
      </c>
      <c r="AN312" s="28">
        <v>33.54</v>
      </c>
      <c r="AO312" s="28">
        <v>40.06</v>
      </c>
      <c r="AP312" s="28">
        <v>4.7</v>
      </c>
      <c r="AQ312" s="28">
        <v>697.27</v>
      </c>
      <c r="AR312" s="28">
        <v>1.1222000000000001</v>
      </c>
      <c r="AS312" s="29">
        <v>1342.27</v>
      </c>
      <c r="AT312" s="29">
        <v>2080.4299999999998</v>
      </c>
      <c r="AU312" s="29">
        <v>6108.69</v>
      </c>
      <c r="AV312" s="29">
        <v>1072.97</v>
      </c>
      <c r="AW312" s="28">
        <v>523.9</v>
      </c>
      <c r="AX312" s="29">
        <v>11128.26</v>
      </c>
      <c r="AY312" s="29">
        <v>5504.15</v>
      </c>
      <c r="AZ312" s="28">
        <v>0.49419999999999997</v>
      </c>
      <c r="BA312" s="29">
        <v>4233.25</v>
      </c>
      <c r="BB312" s="28">
        <v>0.38009999999999999</v>
      </c>
      <c r="BC312" s="29">
        <v>1399.62</v>
      </c>
      <c r="BD312" s="28">
        <v>0.12570000000000001</v>
      </c>
      <c r="BE312" s="29">
        <v>11137.01</v>
      </c>
      <c r="BF312" s="29">
        <v>3973.41</v>
      </c>
      <c r="BG312" s="28">
        <v>1.6308</v>
      </c>
      <c r="BH312" s="28">
        <v>0.54900000000000004</v>
      </c>
      <c r="BI312" s="28">
        <v>0.20499999999999999</v>
      </c>
      <c r="BJ312" s="28">
        <v>0.20269999999999999</v>
      </c>
      <c r="BK312" s="28">
        <v>2.7300000000000001E-2</v>
      </c>
      <c r="BL312" s="28">
        <v>1.6E-2</v>
      </c>
    </row>
    <row r="313" spans="1:64" x14ac:dyDescent="0.25">
      <c r="A313" s="28" t="s">
        <v>577</v>
      </c>
      <c r="B313" s="28">
        <v>45831</v>
      </c>
      <c r="C313" s="28">
        <v>58.95</v>
      </c>
      <c r="D313" s="28">
        <v>19.09</v>
      </c>
      <c r="E313" s="29">
        <v>1125.18</v>
      </c>
      <c r="F313" s="29">
        <v>1116.29</v>
      </c>
      <c r="G313" s="28">
        <v>3.0000000000000001E-3</v>
      </c>
      <c r="H313" s="28">
        <v>5.0000000000000001E-4</v>
      </c>
      <c r="I313" s="28">
        <v>3.5000000000000001E-3</v>
      </c>
      <c r="J313" s="28">
        <v>8.9999999999999998E-4</v>
      </c>
      <c r="K313" s="28">
        <v>7.6E-3</v>
      </c>
      <c r="L313" s="28">
        <v>0.97309999999999997</v>
      </c>
      <c r="M313" s="28">
        <v>1.14E-2</v>
      </c>
      <c r="N313" s="28">
        <v>0.2389</v>
      </c>
      <c r="O313" s="28">
        <v>0</v>
      </c>
      <c r="P313" s="28">
        <v>0.10920000000000001</v>
      </c>
      <c r="Q313" s="28">
        <v>51.04</v>
      </c>
      <c r="R313" s="29">
        <v>52780.61</v>
      </c>
      <c r="S313" s="28">
        <v>0.25819999999999999</v>
      </c>
      <c r="T313" s="28">
        <v>0.19539999999999999</v>
      </c>
      <c r="U313" s="28">
        <v>0.5464</v>
      </c>
      <c r="V313" s="28">
        <v>18.600000000000001</v>
      </c>
      <c r="W313" s="28">
        <v>7.76</v>
      </c>
      <c r="X313" s="29">
        <v>68785.149999999994</v>
      </c>
      <c r="Y313" s="28">
        <v>140.47</v>
      </c>
      <c r="Z313" s="29">
        <v>113455.03</v>
      </c>
      <c r="AA313" s="28">
        <v>0.88439999999999996</v>
      </c>
      <c r="AB313" s="28">
        <v>7.7700000000000005E-2</v>
      </c>
      <c r="AC313" s="28">
        <v>3.6700000000000003E-2</v>
      </c>
      <c r="AD313" s="28">
        <v>1.1999999999999999E-3</v>
      </c>
      <c r="AE313" s="28">
        <v>0.11609999999999999</v>
      </c>
      <c r="AF313" s="28">
        <v>113.46</v>
      </c>
      <c r="AG313" s="29">
        <v>2931.77</v>
      </c>
      <c r="AH313" s="28">
        <v>421.35</v>
      </c>
      <c r="AI313" s="29">
        <v>112500.67</v>
      </c>
      <c r="AJ313" s="28" t="s">
        <v>16</v>
      </c>
      <c r="AK313" s="29">
        <v>32594</v>
      </c>
      <c r="AL313" s="29">
        <v>46831.63</v>
      </c>
      <c r="AM313" s="28">
        <v>40.97</v>
      </c>
      <c r="AN313" s="28">
        <v>24.86</v>
      </c>
      <c r="AO313" s="28">
        <v>27.4</v>
      </c>
      <c r="AP313" s="28">
        <v>4.8499999999999996</v>
      </c>
      <c r="AQ313" s="29">
        <v>1250.9100000000001</v>
      </c>
      <c r="AR313" s="28">
        <v>1.0599000000000001</v>
      </c>
      <c r="AS313" s="29">
        <v>1144.6500000000001</v>
      </c>
      <c r="AT313" s="29">
        <v>1641.06</v>
      </c>
      <c r="AU313" s="29">
        <v>5093.74</v>
      </c>
      <c r="AV313" s="28">
        <v>861.65</v>
      </c>
      <c r="AW313" s="28">
        <v>150.47</v>
      </c>
      <c r="AX313" s="29">
        <v>8891.58</v>
      </c>
      <c r="AY313" s="29">
        <v>4529.8900000000003</v>
      </c>
      <c r="AZ313" s="28">
        <v>0.51939999999999997</v>
      </c>
      <c r="BA313" s="29">
        <v>3598.75</v>
      </c>
      <c r="BB313" s="28">
        <v>0.41270000000000001</v>
      </c>
      <c r="BC313" s="28">
        <v>592.22</v>
      </c>
      <c r="BD313" s="28">
        <v>6.7900000000000002E-2</v>
      </c>
      <c r="BE313" s="29">
        <v>8720.8700000000008</v>
      </c>
      <c r="BF313" s="29">
        <v>4126.2</v>
      </c>
      <c r="BG313" s="28">
        <v>1.2295</v>
      </c>
      <c r="BH313" s="28">
        <v>0.57899999999999996</v>
      </c>
      <c r="BI313" s="28">
        <v>0.217</v>
      </c>
      <c r="BJ313" s="28">
        <v>0.14000000000000001</v>
      </c>
      <c r="BK313" s="28">
        <v>3.5000000000000003E-2</v>
      </c>
      <c r="BL313" s="28">
        <v>2.8899999999999999E-2</v>
      </c>
    </row>
    <row r="314" spans="1:64" x14ac:dyDescent="0.25">
      <c r="A314" s="28" t="s">
        <v>578</v>
      </c>
      <c r="B314" s="28">
        <v>50211</v>
      </c>
      <c r="C314" s="28">
        <v>88.57</v>
      </c>
      <c r="D314" s="28">
        <v>10.51</v>
      </c>
      <c r="E314" s="28">
        <v>930.92</v>
      </c>
      <c r="F314" s="28">
        <v>918.48</v>
      </c>
      <c r="G314" s="28">
        <v>2.0999999999999999E-3</v>
      </c>
      <c r="H314" s="28">
        <v>2.0000000000000001E-4</v>
      </c>
      <c r="I314" s="28">
        <v>5.1000000000000004E-3</v>
      </c>
      <c r="J314" s="28">
        <v>1.1999999999999999E-3</v>
      </c>
      <c r="K314" s="28">
        <v>9.7000000000000003E-3</v>
      </c>
      <c r="L314" s="28">
        <v>0.96379999999999999</v>
      </c>
      <c r="M314" s="28">
        <v>1.7999999999999999E-2</v>
      </c>
      <c r="N314" s="28">
        <v>0.39660000000000001</v>
      </c>
      <c r="O314" s="28">
        <v>1E-3</v>
      </c>
      <c r="P314" s="28">
        <v>0.13150000000000001</v>
      </c>
      <c r="Q314" s="28">
        <v>44.75</v>
      </c>
      <c r="R314" s="29">
        <v>48198.03</v>
      </c>
      <c r="S314" s="28">
        <v>0.2225</v>
      </c>
      <c r="T314" s="28">
        <v>0.1714</v>
      </c>
      <c r="U314" s="28">
        <v>0.60609999999999997</v>
      </c>
      <c r="V314" s="28">
        <v>17.309999999999999</v>
      </c>
      <c r="W314" s="28">
        <v>7.67</v>
      </c>
      <c r="X314" s="29">
        <v>59041.11</v>
      </c>
      <c r="Y314" s="28">
        <v>117.18</v>
      </c>
      <c r="Z314" s="29">
        <v>90692.81</v>
      </c>
      <c r="AA314" s="28">
        <v>0.91479999999999995</v>
      </c>
      <c r="AB314" s="28">
        <v>4.6800000000000001E-2</v>
      </c>
      <c r="AC314" s="28">
        <v>3.6700000000000003E-2</v>
      </c>
      <c r="AD314" s="28">
        <v>1.6999999999999999E-3</v>
      </c>
      <c r="AE314" s="28">
        <v>8.6199999999999999E-2</v>
      </c>
      <c r="AF314" s="28">
        <v>90.69</v>
      </c>
      <c r="AG314" s="29">
        <v>2274.96</v>
      </c>
      <c r="AH314" s="28">
        <v>356.92</v>
      </c>
      <c r="AI314" s="29">
        <v>86191.56</v>
      </c>
      <c r="AJ314" s="28" t="s">
        <v>16</v>
      </c>
      <c r="AK314" s="29">
        <v>30762</v>
      </c>
      <c r="AL314" s="29">
        <v>42054.16</v>
      </c>
      <c r="AM314" s="28">
        <v>36.119999999999997</v>
      </c>
      <c r="AN314" s="28">
        <v>24.44</v>
      </c>
      <c r="AO314" s="28">
        <v>25.58</v>
      </c>
      <c r="AP314" s="28">
        <v>4.59</v>
      </c>
      <c r="AQ314" s="28">
        <v>937.79</v>
      </c>
      <c r="AR314" s="28">
        <v>1.0636000000000001</v>
      </c>
      <c r="AS314" s="29">
        <v>1195.6400000000001</v>
      </c>
      <c r="AT314" s="29">
        <v>1975.7</v>
      </c>
      <c r="AU314" s="29">
        <v>5091.3999999999996</v>
      </c>
      <c r="AV314" s="28">
        <v>707.17</v>
      </c>
      <c r="AW314" s="28">
        <v>178.68</v>
      </c>
      <c r="AX314" s="29">
        <v>9148.59</v>
      </c>
      <c r="AY314" s="29">
        <v>5485.28</v>
      </c>
      <c r="AZ314" s="28">
        <v>0.58919999999999995</v>
      </c>
      <c r="BA314" s="29">
        <v>3054.24</v>
      </c>
      <c r="BB314" s="28">
        <v>0.32800000000000001</v>
      </c>
      <c r="BC314" s="28">
        <v>770.94</v>
      </c>
      <c r="BD314" s="28">
        <v>8.2799999999999999E-2</v>
      </c>
      <c r="BE314" s="29">
        <v>9310.4500000000007</v>
      </c>
      <c r="BF314" s="29">
        <v>5105.5</v>
      </c>
      <c r="BG314" s="28">
        <v>1.992</v>
      </c>
      <c r="BH314" s="28">
        <v>0.53969999999999996</v>
      </c>
      <c r="BI314" s="28">
        <v>0.2107</v>
      </c>
      <c r="BJ314" s="28">
        <v>0.19009999999999999</v>
      </c>
      <c r="BK314" s="28">
        <v>3.5799999999999998E-2</v>
      </c>
      <c r="BL314" s="28">
        <v>2.3699999999999999E-2</v>
      </c>
    </row>
    <row r="315" spans="1:64" x14ac:dyDescent="0.25">
      <c r="A315" s="28" t="s">
        <v>579</v>
      </c>
      <c r="B315" s="28">
        <v>46805</v>
      </c>
      <c r="C315" s="28">
        <v>96</v>
      </c>
      <c r="D315" s="28">
        <v>16.27</v>
      </c>
      <c r="E315" s="29">
        <v>1561.45</v>
      </c>
      <c r="F315" s="29">
        <v>1553.1</v>
      </c>
      <c r="G315" s="28">
        <v>3.2000000000000002E-3</v>
      </c>
      <c r="H315" s="28">
        <v>1E-4</v>
      </c>
      <c r="I315" s="28">
        <v>5.5999999999999999E-3</v>
      </c>
      <c r="J315" s="28">
        <v>1.2999999999999999E-3</v>
      </c>
      <c r="K315" s="28">
        <v>9.2999999999999992E-3</v>
      </c>
      <c r="L315" s="28">
        <v>0.96379999999999999</v>
      </c>
      <c r="M315" s="28">
        <v>1.67E-2</v>
      </c>
      <c r="N315" s="28">
        <v>0.36870000000000003</v>
      </c>
      <c r="O315" s="28">
        <v>8.0000000000000004E-4</v>
      </c>
      <c r="P315" s="28">
        <v>0.12470000000000001</v>
      </c>
      <c r="Q315" s="28">
        <v>70.67</v>
      </c>
      <c r="R315" s="29">
        <v>51836.41</v>
      </c>
      <c r="S315" s="28">
        <v>0.20649999999999999</v>
      </c>
      <c r="T315" s="28">
        <v>0.19220000000000001</v>
      </c>
      <c r="U315" s="28">
        <v>0.60129999999999995</v>
      </c>
      <c r="V315" s="28">
        <v>18.36</v>
      </c>
      <c r="W315" s="28">
        <v>10.55</v>
      </c>
      <c r="X315" s="29">
        <v>69637.97</v>
      </c>
      <c r="Y315" s="28">
        <v>142.46</v>
      </c>
      <c r="Z315" s="29">
        <v>125267.87</v>
      </c>
      <c r="AA315" s="28">
        <v>0.8508</v>
      </c>
      <c r="AB315" s="28">
        <v>9.6600000000000005E-2</v>
      </c>
      <c r="AC315" s="28">
        <v>5.11E-2</v>
      </c>
      <c r="AD315" s="28">
        <v>1.5E-3</v>
      </c>
      <c r="AE315" s="28">
        <v>0.14979999999999999</v>
      </c>
      <c r="AF315" s="28">
        <v>125.27</v>
      </c>
      <c r="AG315" s="29">
        <v>3476.67</v>
      </c>
      <c r="AH315" s="28">
        <v>445.9</v>
      </c>
      <c r="AI315" s="29">
        <v>125977.34</v>
      </c>
      <c r="AJ315" s="28" t="s">
        <v>16</v>
      </c>
      <c r="AK315" s="29">
        <v>31973</v>
      </c>
      <c r="AL315" s="29">
        <v>44688.55</v>
      </c>
      <c r="AM315" s="28">
        <v>44.77</v>
      </c>
      <c r="AN315" s="28">
        <v>26.43</v>
      </c>
      <c r="AO315" s="28">
        <v>29.86</v>
      </c>
      <c r="AP315" s="28">
        <v>4.67</v>
      </c>
      <c r="AQ315" s="28">
        <v>948.5</v>
      </c>
      <c r="AR315" s="28">
        <v>1.0077</v>
      </c>
      <c r="AS315" s="29">
        <v>1114.8</v>
      </c>
      <c r="AT315" s="29">
        <v>1814.63</v>
      </c>
      <c r="AU315" s="29">
        <v>4861.3</v>
      </c>
      <c r="AV315" s="28">
        <v>847.54</v>
      </c>
      <c r="AW315" s="28">
        <v>214.69</v>
      </c>
      <c r="AX315" s="29">
        <v>8852.9500000000007</v>
      </c>
      <c r="AY315" s="29">
        <v>4453.08</v>
      </c>
      <c r="AZ315" s="28">
        <v>0.50380000000000003</v>
      </c>
      <c r="BA315" s="29">
        <v>3716.73</v>
      </c>
      <c r="BB315" s="28">
        <v>0.42049999999999998</v>
      </c>
      <c r="BC315" s="28">
        <v>668.76</v>
      </c>
      <c r="BD315" s="28">
        <v>7.5700000000000003E-2</v>
      </c>
      <c r="BE315" s="29">
        <v>8838.57</v>
      </c>
      <c r="BF315" s="29">
        <v>3921.62</v>
      </c>
      <c r="BG315" s="28">
        <v>1.2036</v>
      </c>
      <c r="BH315" s="28">
        <v>0.57050000000000001</v>
      </c>
      <c r="BI315" s="28">
        <v>0.21990000000000001</v>
      </c>
      <c r="BJ315" s="28">
        <v>0.14899999999999999</v>
      </c>
      <c r="BK315" s="28">
        <v>3.6499999999999998E-2</v>
      </c>
      <c r="BL315" s="28">
        <v>2.41E-2</v>
      </c>
    </row>
    <row r="316" spans="1:64" x14ac:dyDescent="0.25">
      <c r="A316" s="28" t="s">
        <v>580</v>
      </c>
      <c r="B316" s="28">
        <v>44313</v>
      </c>
      <c r="C316" s="28">
        <v>30.43</v>
      </c>
      <c r="D316" s="28">
        <v>91.29</v>
      </c>
      <c r="E316" s="29">
        <v>2777.8</v>
      </c>
      <c r="F316" s="29">
        <v>2707.43</v>
      </c>
      <c r="G316" s="28">
        <v>2.3599999999999999E-2</v>
      </c>
      <c r="H316" s="28">
        <v>1E-4</v>
      </c>
      <c r="I316" s="28">
        <v>1.8599999999999998E-2</v>
      </c>
      <c r="J316" s="28">
        <v>1.1000000000000001E-3</v>
      </c>
      <c r="K316" s="28">
        <v>1.9699999999999999E-2</v>
      </c>
      <c r="L316" s="28">
        <v>0.91410000000000002</v>
      </c>
      <c r="M316" s="28">
        <v>2.2800000000000001E-2</v>
      </c>
      <c r="N316" s="28">
        <v>0.1053</v>
      </c>
      <c r="O316" s="28">
        <v>8.3999999999999995E-3</v>
      </c>
      <c r="P316" s="28">
        <v>9.4399999999999998E-2</v>
      </c>
      <c r="Q316" s="28">
        <v>124.45</v>
      </c>
      <c r="R316" s="29">
        <v>64404.480000000003</v>
      </c>
      <c r="S316" s="28">
        <v>0.22459999999999999</v>
      </c>
      <c r="T316" s="28">
        <v>0.1951</v>
      </c>
      <c r="U316" s="28">
        <v>0.58030000000000004</v>
      </c>
      <c r="V316" s="28">
        <v>18.95</v>
      </c>
      <c r="W316" s="28">
        <v>14.32</v>
      </c>
      <c r="X316" s="29">
        <v>86437.75</v>
      </c>
      <c r="Y316" s="28">
        <v>191.5</v>
      </c>
      <c r="Z316" s="29">
        <v>235189.17</v>
      </c>
      <c r="AA316" s="28">
        <v>0.84519999999999995</v>
      </c>
      <c r="AB316" s="28">
        <v>0.1338</v>
      </c>
      <c r="AC316" s="28">
        <v>2.0400000000000001E-2</v>
      </c>
      <c r="AD316" s="28">
        <v>5.9999999999999995E-4</v>
      </c>
      <c r="AE316" s="28">
        <v>0.155</v>
      </c>
      <c r="AF316" s="28">
        <v>235.19</v>
      </c>
      <c r="AG316" s="29">
        <v>8027.86</v>
      </c>
      <c r="AH316" s="28">
        <v>970.37</v>
      </c>
      <c r="AI316" s="29">
        <v>264688.48</v>
      </c>
      <c r="AJ316" s="28" t="s">
        <v>16</v>
      </c>
      <c r="AK316" s="29">
        <v>48431</v>
      </c>
      <c r="AL316" s="29">
        <v>90368.55</v>
      </c>
      <c r="AM316" s="28">
        <v>68.87</v>
      </c>
      <c r="AN316" s="28">
        <v>34.51</v>
      </c>
      <c r="AO316" s="28">
        <v>39.68</v>
      </c>
      <c r="AP316" s="28">
        <v>4.7300000000000004</v>
      </c>
      <c r="AQ316" s="29">
        <v>1327.63</v>
      </c>
      <c r="AR316" s="28">
        <v>0.71360000000000001</v>
      </c>
      <c r="AS316" s="29">
        <v>1159.93</v>
      </c>
      <c r="AT316" s="29">
        <v>1928.94</v>
      </c>
      <c r="AU316" s="29">
        <v>5988.04</v>
      </c>
      <c r="AV316" s="29">
        <v>1166.92</v>
      </c>
      <c r="AW316" s="28">
        <v>285.58999999999997</v>
      </c>
      <c r="AX316" s="29">
        <v>10529.42</v>
      </c>
      <c r="AY316" s="29">
        <v>2756.07</v>
      </c>
      <c r="AZ316" s="28">
        <v>0.2646</v>
      </c>
      <c r="BA316" s="29">
        <v>7235.74</v>
      </c>
      <c r="BB316" s="28">
        <v>0.69469999999999998</v>
      </c>
      <c r="BC316" s="28">
        <v>423.22</v>
      </c>
      <c r="BD316" s="28">
        <v>4.0599999999999997E-2</v>
      </c>
      <c r="BE316" s="29">
        <v>10415.030000000001</v>
      </c>
      <c r="BF316" s="29">
        <v>1190.8599999999999</v>
      </c>
      <c r="BG316" s="28">
        <v>0.1192</v>
      </c>
      <c r="BH316" s="28">
        <v>0.61560000000000004</v>
      </c>
      <c r="BI316" s="28">
        <v>0.21279999999999999</v>
      </c>
      <c r="BJ316" s="28">
        <v>0.1198</v>
      </c>
      <c r="BK316" s="28">
        <v>3.0300000000000001E-2</v>
      </c>
      <c r="BL316" s="28">
        <v>2.1399999999999999E-2</v>
      </c>
    </row>
    <row r="317" spans="1:64" x14ac:dyDescent="0.25">
      <c r="A317" s="28" t="s">
        <v>581</v>
      </c>
      <c r="B317" s="28">
        <v>44321</v>
      </c>
      <c r="C317" s="28">
        <v>76.67</v>
      </c>
      <c r="D317" s="28">
        <v>36.31</v>
      </c>
      <c r="E317" s="29">
        <v>2783.59</v>
      </c>
      <c r="F317" s="29">
        <v>2706.52</v>
      </c>
      <c r="G317" s="28">
        <v>8.3999999999999995E-3</v>
      </c>
      <c r="H317" s="28">
        <v>4.0000000000000002E-4</v>
      </c>
      <c r="I317" s="28">
        <v>1.09E-2</v>
      </c>
      <c r="J317" s="28">
        <v>1.2999999999999999E-3</v>
      </c>
      <c r="K317" s="28">
        <v>1.6899999999999998E-2</v>
      </c>
      <c r="L317" s="28">
        <v>0.93630000000000002</v>
      </c>
      <c r="M317" s="28">
        <v>2.58E-2</v>
      </c>
      <c r="N317" s="28">
        <v>0.39429999999999998</v>
      </c>
      <c r="O317" s="28">
        <v>6.1999999999999998E-3</v>
      </c>
      <c r="P317" s="28">
        <v>0.1414</v>
      </c>
      <c r="Q317" s="28">
        <v>120.96</v>
      </c>
      <c r="R317" s="29">
        <v>54012.34</v>
      </c>
      <c r="S317" s="28">
        <v>0.22</v>
      </c>
      <c r="T317" s="28">
        <v>0.193</v>
      </c>
      <c r="U317" s="28">
        <v>0.58699999999999997</v>
      </c>
      <c r="V317" s="28">
        <v>18.350000000000001</v>
      </c>
      <c r="W317" s="28">
        <v>16.7</v>
      </c>
      <c r="X317" s="29">
        <v>74362.59</v>
      </c>
      <c r="Y317" s="28">
        <v>161.91</v>
      </c>
      <c r="Z317" s="29">
        <v>144938.79999999999</v>
      </c>
      <c r="AA317" s="28">
        <v>0.73080000000000001</v>
      </c>
      <c r="AB317" s="28">
        <v>0.21729999999999999</v>
      </c>
      <c r="AC317" s="28">
        <v>5.0900000000000001E-2</v>
      </c>
      <c r="AD317" s="28">
        <v>1E-3</v>
      </c>
      <c r="AE317" s="28">
        <v>0.27150000000000002</v>
      </c>
      <c r="AF317" s="28">
        <v>144.94</v>
      </c>
      <c r="AG317" s="29">
        <v>4304.33</v>
      </c>
      <c r="AH317" s="28">
        <v>486.27</v>
      </c>
      <c r="AI317" s="29">
        <v>150109.20000000001</v>
      </c>
      <c r="AJ317" s="28" t="s">
        <v>16</v>
      </c>
      <c r="AK317" s="29">
        <v>29414</v>
      </c>
      <c r="AL317" s="29">
        <v>44210.86</v>
      </c>
      <c r="AM317" s="28">
        <v>48.87</v>
      </c>
      <c r="AN317" s="28">
        <v>27.96</v>
      </c>
      <c r="AO317" s="28">
        <v>32.92</v>
      </c>
      <c r="AP317" s="28">
        <v>3.76</v>
      </c>
      <c r="AQ317" s="28">
        <v>904.25</v>
      </c>
      <c r="AR317" s="28">
        <v>1.0237000000000001</v>
      </c>
      <c r="AS317" s="29">
        <v>1105.72</v>
      </c>
      <c r="AT317" s="29">
        <v>1709.25</v>
      </c>
      <c r="AU317" s="29">
        <v>5258.97</v>
      </c>
      <c r="AV317" s="28">
        <v>927.3</v>
      </c>
      <c r="AW317" s="28">
        <v>253.39</v>
      </c>
      <c r="AX317" s="29">
        <v>9254.6299999999992</v>
      </c>
      <c r="AY317" s="29">
        <v>4004.12</v>
      </c>
      <c r="AZ317" s="28">
        <v>0.43259999999999998</v>
      </c>
      <c r="BA317" s="29">
        <v>4474.21</v>
      </c>
      <c r="BB317" s="28">
        <v>0.4834</v>
      </c>
      <c r="BC317" s="28">
        <v>777.47</v>
      </c>
      <c r="BD317" s="28">
        <v>8.4000000000000005E-2</v>
      </c>
      <c r="BE317" s="29">
        <v>9255.81</v>
      </c>
      <c r="BF317" s="29">
        <v>3030.87</v>
      </c>
      <c r="BG317" s="28">
        <v>0.82299999999999995</v>
      </c>
      <c r="BH317" s="28">
        <v>0.58230000000000004</v>
      </c>
      <c r="BI317" s="28">
        <v>0.21890000000000001</v>
      </c>
      <c r="BJ317" s="28">
        <v>0.1447</v>
      </c>
      <c r="BK317" s="28">
        <v>3.0200000000000001E-2</v>
      </c>
      <c r="BL317" s="28">
        <v>2.3900000000000001E-2</v>
      </c>
    </row>
    <row r="318" spans="1:64" x14ac:dyDescent="0.25">
      <c r="A318" s="28" t="s">
        <v>582</v>
      </c>
      <c r="B318" s="28">
        <v>44339</v>
      </c>
      <c r="C318" s="28">
        <v>18.38</v>
      </c>
      <c r="D318" s="28">
        <v>244.24</v>
      </c>
      <c r="E318" s="29">
        <v>4489.2700000000004</v>
      </c>
      <c r="F318" s="29">
        <v>4025.29</v>
      </c>
      <c r="G318" s="28">
        <v>5.4999999999999997E-3</v>
      </c>
      <c r="H318" s="28">
        <v>5.0000000000000001E-4</v>
      </c>
      <c r="I318" s="28">
        <v>0.17150000000000001</v>
      </c>
      <c r="J318" s="28">
        <v>1.6000000000000001E-3</v>
      </c>
      <c r="K318" s="28">
        <v>4.7399999999999998E-2</v>
      </c>
      <c r="L318" s="28">
        <v>0.69040000000000001</v>
      </c>
      <c r="M318" s="28">
        <v>8.3099999999999993E-2</v>
      </c>
      <c r="N318" s="28">
        <v>0.67659999999999998</v>
      </c>
      <c r="O318" s="28">
        <v>2.35E-2</v>
      </c>
      <c r="P318" s="28">
        <v>0.1575</v>
      </c>
      <c r="Q318" s="28">
        <v>171.82</v>
      </c>
      <c r="R318" s="29">
        <v>53448.33</v>
      </c>
      <c r="S318" s="28">
        <v>0.21579999999999999</v>
      </c>
      <c r="T318" s="28">
        <v>0.1847</v>
      </c>
      <c r="U318" s="28">
        <v>0.59950000000000003</v>
      </c>
      <c r="V318" s="28">
        <v>18.600000000000001</v>
      </c>
      <c r="W318" s="28">
        <v>26.33</v>
      </c>
      <c r="X318" s="29">
        <v>73714.100000000006</v>
      </c>
      <c r="Y318" s="28">
        <v>168.14</v>
      </c>
      <c r="Z318" s="29">
        <v>88031.09</v>
      </c>
      <c r="AA318" s="28">
        <v>0.70879999999999999</v>
      </c>
      <c r="AB318" s="28">
        <v>0.25209999999999999</v>
      </c>
      <c r="AC318" s="28">
        <v>3.6999999999999998E-2</v>
      </c>
      <c r="AD318" s="28">
        <v>2.0999999999999999E-3</v>
      </c>
      <c r="AE318" s="28">
        <v>0.29239999999999999</v>
      </c>
      <c r="AF318" s="28">
        <v>88.03</v>
      </c>
      <c r="AG318" s="29">
        <v>2799.88</v>
      </c>
      <c r="AH318" s="28">
        <v>402.08</v>
      </c>
      <c r="AI318" s="29">
        <v>90133.98</v>
      </c>
      <c r="AJ318" s="28" t="s">
        <v>16</v>
      </c>
      <c r="AK318" s="29">
        <v>24477</v>
      </c>
      <c r="AL318" s="29">
        <v>35240.910000000003</v>
      </c>
      <c r="AM318" s="28">
        <v>48.94</v>
      </c>
      <c r="AN318" s="28">
        <v>29.81</v>
      </c>
      <c r="AO318" s="28">
        <v>34.43</v>
      </c>
      <c r="AP318" s="28">
        <v>4.37</v>
      </c>
      <c r="AQ318" s="28">
        <v>659.12</v>
      </c>
      <c r="AR318" s="28">
        <v>0.98499999999999999</v>
      </c>
      <c r="AS318" s="29">
        <v>1196.02</v>
      </c>
      <c r="AT318" s="29">
        <v>1972.88</v>
      </c>
      <c r="AU318" s="29">
        <v>5955.99</v>
      </c>
      <c r="AV318" s="29">
        <v>1022.84</v>
      </c>
      <c r="AW318" s="28">
        <v>489.38</v>
      </c>
      <c r="AX318" s="29">
        <v>10637.11</v>
      </c>
      <c r="AY318" s="29">
        <v>5827.07</v>
      </c>
      <c r="AZ318" s="28">
        <v>0.56010000000000004</v>
      </c>
      <c r="BA318" s="29">
        <v>3060.39</v>
      </c>
      <c r="BB318" s="28">
        <v>0.29420000000000002</v>
      </c>
      <c r="BC318" s="29">
        <v>1515.44</v>
      </c>
      <c r="BD318" s="28">
        <v>0.1457</v>
      </c>
      <c r="BE318" s="29">
        <v>10402.91</v>
      </c>
      <c r="BF318" s="29">
        <v>4548.58</v>
      </c>
      <c r="BG318" s="28">
        <v>2.0992999999999999</v>
      </c>
      <c r="BH318" s="28">
        <v>0.56000000000000005</v>
      </c>
      <c r="BI318" s="28">
        <v>0.21210000000000001</v>
      </c>
      <c r="BJ318" s="28">
        <v>0.18490000000000001</v>
      </c>
      <c r="BK318" s="28">
        <v>2.8199999999999999E-2</v>
      </c>
      <c r="BL318" s="28">
        <v>1.4800000000000001E-2</v>
      </c>
    </row>
    <row r="319" spans="1:64" x14ac:dyDescent="0.25">
      <c r="A319" s="28" t="s">
        <v>583</v>
      </c>
      <c r="B319" s="28">
        <v>48553</v>
      </c>
      <c r="C319" s="28">
        <v>59.14</v>
      </c>
      <c r="D319" s="28">
        <v>16.100000000000001</v>
      </c>
      <c r="E319" s="28">
        <v>952.37</v>
      </c>
      <c r="F319" s="28">
        <v>940.76</v>
      </c>
      <c r="G319" s="28">
        <v>2.3E-3</v>
      </c>
      <c r="H319" s="28">
        <v>5.0000000000000001E-4</v>
      </c>
      <c r="I319" s="28">
        <v>3.3999999999999998E-3</v>
      </c>
      <c r="J319" s="28">
        <v>8.0000000000000004E-4</v>
      </c>
      <c r="K319" s="28">
        <v>5.8999999999999999E-3</v>
      </c>
      <c r="L319" s="28">
        <v>0.9778</v>
      </c>
      <c r="M319" s="28">
        <v>9.2999999999999992E-3</v>
      </c>
      <c r="N319" s="28">
        <v>0.18140000000000001</v>
      </c>
      <c r="O319" s="28">
        <v>0</v>
      </c>
      <c r="P319" s="28">
        <v>0.1082</v>
      </c>
      <c r="Q319" s="28">
        <v>46</v>
      </c>
      <c r="R319" s="29">
        <v>51833.22</v>
      </c>
      <c r="S319" s="28">
        <v>0.19409999999999999</v>
      </c>
      <c r="T319" s="28">
        <v>0.19700000000000001</v>
      </c>
      <c r="U319" s="28">
        <v>0.6089</v>
      </c>
      <c r="V319" s="28">
        <v>17.850000000000001</v>
      </c>
      <c r="W319" s="28">
        <v>6.45</v>
      </c>
      <c r="X319" s="29">
        <v>67064.41</v>
      </c>
      <c r="Y319" s="28">
        <v>144.33000000000001</v>
      </c>
      <c r="Z319" s="29">
        <v>110338.85</v>
      </c>
      <c r="AA319" s="28">
        <v>0.89900000000000002</v>
      </c>
      <c r="AB319" s="28">
        <v>6.7100000000000007E-2</v>
      </c>
      <c r="AC319" s="28">
        <v>3.2800000000000003E-2</v>
      </c>
      <c r="AD319" s="28">
        <v>1.1000000000000001E-3</v>
      </c>
      <c r="AE319" s="28">
        <v>0.1014</v>
      </c>
      <c r="AF319" s="28">
        <v>110.34</v>
      </c>
      <c r="AG319" s="29">
        <v>2874.78</v>
      </c>
      <c r="AH319" s="28">
        <v>438.02</v>
      </c>
      <c r="AI319" s="29">
        <v>106616.93</v>
      </c>
      <c r="AJ319" s="28" t="s">
        <v>16</v>
      </c>
      <c r="AK319" s="29">
        <v>33955</v>
      </c>
      <c r="AL319" s="29">
        <v>47466.25</v>
      </c>
      <c r="AM319" s="28">
        <v>39.75</v>
      </c>
      <c r="AN319" s="28">
        <v>24.9</v>
      </c>
      <c r="AO319" s="28">
        <v>27.73</v>
      </c>
      <c r="AP319" s="28">
        <v>5.03</v>
      </c>
      <c r="AQ319" s="29">
        <v>1087.99</v>
      </c>
      <c r="AR319" s="28">
        <v>1.0093000000000001</v>
      </c>
      <c r="AS319" s="29">
        <v>1132.0899999999999</v>
      </c>
      <c r="AT319" s="29">
        <v>1650.25</v>
      </c>
      <c r="AU319" s="29">
        <v>5295.33</v>
      </c>
      <c r="AV319" s="28">
        <v>853.03</v>
      </c>
      <c r="AW319" s="28">
        <v>140.74</v>
      </c>
      <c r="AX319" s="29">
        <v>9071.44</v>
      </c>
      <c r="AY319" s="29">
        <v>4707.21</v>
      </c>
      <c r="AZ319" s="28">
        <v>0.53849999999999998</v>
      </c>
      <c r="BA319" s="29">
        <v>3499.51</v>
      </c>
      <c r="BB319" s="28">
        <v>0.40039999999999998</v>
      </c>
      <c r="BC319" s="28">
        <v>533.94000000000005</v>
      </c>
      <c r="BD319" s="28">
        <v>6.1100000000000002E-2</v>
      </c>
      <c r="BE319" s="29">
        <v>8740.67</v>
      </c>
      <c r="BF319" s="29">
        <v>4276.6099999999997</v>
      </c>
      <c r="BG319" s="28">
        <v>1.2853000000000001</v>
      </c>
      <c r="BH319" s="28">
        <v>0.58199999999999996</v>
      </c>
      <c r="BI319" s="28">
        <v>0.21959999999999999</v>
      </c>
      <c r="BJ319" s="28">
        <v>0.1368</v>
      </c>
      <c r="BK319" s="28">
        <v>3.3599999999999998E-2</v>
      </c>
      <c r="BL319" s="28">
        <v>2.81E-2</v>
      </c>
    </row>
    <row r="320" spans="1:64" x14ac:dyDescent="0.25">
      <c r="A320" s="28" t="s">
        <v>584</v>
      </c>
      <c r="B320" s="28">
        <v>49882</v>
      </c>
      <c r="C320" s="28">
        <v>80.95</v>
      </c>
      <c r="D320" s="28">
        <v>29.48</v>
      </c>
      <c r="E320" s="29">
        <v>2386.38</v>
      </c>
      <c r="F320" s="29">
        <v>2349.71</v>
      </c>
      <c r="G320" s="28">
        <v>6.7999999999999996E-3</v>
      </c>
      <c r="H320" s="28">
        <v>2.0000000000000001E-4</v>
      </c>
      <c r="I320" s="28">
        <v>1.5100000000000001E-2</v>
      </c>
      <c r="J320" s="28">
        <v>1.4E-3</v>
      </c>
      <c r="K320" s="28">
        <v>2.3900000000000001E-2</v>
      </c>
      <c r="L320" s="28">
        <v>0.91979999999999995</v>
      </c>
      <c r="M320" s="28">
        <v>3.27E-2</v>
      </c>
      <c r="N320" s="28">
        <v>0.40760000000000002</v>
      </c>
      <c r="O320" s="28">
        <v>6.4000000000000003E-3</v>
      </c>
      <c r="P320" s="28">
        <v>0.1477</v>
      </c>
      <c r="Q320" s="28">
        <v>103.95</v>
      </c>
      <c r="R320" s="29">
        <v>53452.42</v>
      </c>
      <c r="S320" s="28">
        <v>0.23250000000000001</v>
      </c>
      <c r="T320" s="28">
        <v>0.17849999999999999</v>
      </c>
      <c r="U320" s="28">
        <v>0.58899999999999997</v>
      </c>
      <c r="V320" s="28">
        <v>18.53</v>
      </c>
      <c r="W320" s="28">
        <v>15.95</v>
      </c>
      <c r="X320" s="29">
        <v>70746.350000000006</v>
      </c>
      <c r="Y320" s="28">
        <v>145.65</v>
      </c>
      <c r="Z320" s="29">
        <v>124858.34</v>
      </c>
      <c r="AA320" s="28">
        <v>0.77059999999999995</v>
      </c>
      <c r="AB320" s="28">
        <v>0.19639999999999999</v>
      </c>
      <c r="AC320" s="28">
        <v>3.1899999999999998E-2</v>
      </c>
      <c r="AD320" s="28">
        <v>1.1000000000000001E-3</v>
      </c>
      <c r="AE320" s="28">
        <v>0.23039999999999999</v>
      </c>
      <c r="AF320" s="28">
        <v>124.86</v>
      </c>
      <c r="AG320" s="29">
        <v>3658.82</v>
      </c>
      <c r="AH320" s="28">
        <v>447.12</v>
      </c>
      <c r="AI320" s="29">
        <v>128850.39</v>
      </c>
      <c r="AJ320" s="28" t="s">
        <v>16</v>
      </c>
      <c r="AK320" s="29">
        <v>29414</v>
      </c>
      <c r="AL320" s="29">
        <v>42753.81</v>
      </c>
      <c r="AM320" s="28">
        <v>47.51</v>
      </c>
      <c r="AN320" s="28">
        <v>27.37</v>
      </c>
      <c r="AO320" s="28">
        <v>33.020000000000003</v>
      </c>
      <c r="AP320" s="28">
        <v>4.07</v>
      </c>
      <c r="AQ320" s="28">
        <v>847.28</v>
      </c>
      <c r="AR320" s="28">
        <v>1.0270999999999999</v>
      </c>
      <c r="AS320" s="29">
        <v>1123.94</v>
      </c>
      <c r="AT320" s="29">
        <v>1605.61</v>
      </c>
      <c r="AU320" s="29">
        <v>5218.8900000000003</v>
      </c>
      <c r="AV320" s="28">
        <v>911.13</v>
      </c>
      <c r="AW320" s="28">
        <v>246.07</v>
      </c>
      <c r="AX320" s="29">
        <v>9105.64</v>
      </c>
      <c r="AY320" s="29">
        <v>4229.12</v>
      </c>
      <c r="AZ320" s="28">
        <v>0.46800000000000003</v>
      </c>
      <c r="BA320" s="29">
        <v>4058.17</v>
      </c>
      <c r="BB320" s="28">
        <v>0.4491</v>
      </c>
      <c r="BC320" s="28">
        <v>749.59</v>
      </c>
      <c r="BD320" s="28">
        <v>8.2900000000000001E-2</v>
      </c>
      <c r="BE320" s="29">
        <v>9036.89</v>
      </c>
      <c r="BF320" s="29">
        <v>3475.15</v>
      </c>
      <c r="BG320" s="28">
        <v>1.0318000000000001</v>
      </c>
      <c r="BH320" s="28">
        <v>0.57930000000000004</v>
      </c>
      <c r="BI320" s="28">
        <v>0.21429999999999999</v>
      </c>
      <c r="BJ320" s="28">
        <v>0.15010000000000001</v>
      </c>
      <c r="BK320" s="28">
        <v>3.2899999999999999E-2</v>
      </c>
      <c r="BL320" s="28">
        <v>2.3300000000000001E-2</v>
      </c>
    </row>
    <row r="321" spans="1:64" x14ac:dyDescent="0.25">
      <c r="A321" s="28" t="s">
        <v>585</v>
      </c>
      <c r="B321" s="28">
        <v>44347</v>
      </c>
      <c r="C321" s="28">
        <v>75.430000000000007</v>
      </c>
      <c r="D321" s="28">
        <v>21.35</v>
      </c>
      <c r="E321" s="29">
        <v>1610.49</v>
      </c>
      <c r="F321" s="29">
        <v>1614.86</v>
      </c>
      <c r="G321" s="28">
        <v>4.8999999999999998E-3</v>
      </c>
      <c r="H321" s="28">
        <v>1E-4</v>
      </c>
      <c r="I321" s="28">
        <v>1.3100000000000001E-2</v>
      </c>
      <c r="J321" s="28">
        <v>1.4E-3</v>
      </c>
      <c r="K321" s="28">
        <v>4.2999999999999997E-2</v>
      </c>
      <c r="L321" s="28">
        <v>0.90620000000000001</v>
      </c>
      <c r="M321" s="28">
        <v>3.1300000000000001E-2</v>
      </c>
      <c r="N321" s="28">
        <v>0.3639</v>
      </c>
      <c r="O321" s="28">
        <v>2.2000000000000001E-3</v>
      </c>
      <c r="P321" s="28">
        <v>0.1356</v>
      </c>
      <c r="Q321" s="28">
        <v>73.14</v>
      </c>
      <c r="R321" s="29">
        <v>53729.14</v>
      </c>
      <c r="S321" s="28">
        <v>0.19339999999999999</v>
      </c>
      <c r="T321" s="28">
        <v>0.18340000000000001</v>
      </c>
      <c r="U321" s="28">
        <v>0.624</v>
      </c>
      <c r="V321" s="28">
        <v>18.420000000000002</v>
      </c>
      <c r="W321" s="28">
        <v>12.48</v>
      </c>
      <c r="X321" s="29">
        <v>64737.2</v>
      </c>
      <c r="Y321" s="28">
        <v>124.49</v>
      </c>
      <c r="Z321" s="29">
        <v>115749.66</v>
      </c>
      <c r="AA321" s="28">
        <v>0.8175</v>
      </c>
      <c r="AB321" s="28">
        <v>0.14319999999999999</v>
      </c>
      <c r="AC321" s="28">
        <v>3.8100000000000002E-2</v>
      </c>
      <c r="AD321" s="28">
        <v>1.1999999999999999E-3</v>
      </c>
      <c r="AE321" s="28">
        <v>0.18410000000000001</v>
      </c>
      <c r="AF321" s="28">
        <v>115.75</v>
      </c>
      <c r="AG321" s="29">
        <v>3155.1</v>
      </c>
      <c r="AH321" s="28">
        <v>448.79</v>
      </c>
      <c r="AI321" s="29">
        <v>118616.73</v>
      </c>
      <c r="AJ321" s="28" t="s">
        <v>16</v>
      </c>
      <c r="AK321" s="29">
        <v>30384</v>
      </c>
      <c r="AL321" s="29">
        <v>43015.63</v>
      </c>
      <c r="AM321" s="28">
        <v>42.95</v>
      </c>
      <c r="AN321" s="28">
        <v>25.77</v>
      </c>
      <c r="AO321" s="28">
        <v>30.6</v>
      </c>
      <c r="AP321" s="28">
        <v>4.1500000000000004</v>
      </c>
      <c r="AQ321" s="28">
        <v>868.16</v>
      </c>
      <c r="AR321" s="28">
        <v>0.95599999999999996</v>
      </c>
      <c r="AS321" s="29">
        <v>1035.6099999999999</v>
      </c>
      <c r="AT321" s="29">
        <v>1777.12</v>
      </c>
      <c r="AU321" s="29">
        <v>5255.34</v>
      </c>
      <c r="AV321" s="28">
        <v>909.56</v>
      </c>
      <c r="AW321" s="28">
        <v>175.29</v>
      </c>
      <c r="AX321" s="29">
        <v>9152.92</v>
      </c>
      <c r="AY321" s="29">
        <v>4720.34</v>
      </c>
      <c r="AZ321" s="28">
        <v>0.51859999999999995</v>
      </c>
      <c r="BA321" s="29">
        <v>3661.09</v>
      </c>
      <c r="BB321" s="28">
        <v>0.4022</v>
      </c>
      <c r="BC321" s="28">
        <v>720.59</v>
      </c>
      <c r="BD321" s="28">
        <v>7.9200000000000007E-2</v>
      </c>
      <c r="BE321" s="29">
        <v>9102.0300000000007</v>
      </c>
      <c r="BF321" s="29">
        <v>4108</v>
      </c>
      <c r="BG321" s="28">
        <v>1.2864</v>
      </c>
      <c r="BH321" s="28">
        <v>0.57569999999999999</v>
      </c>
      <c r="BI321" s="28">
        <v>0.21460000000000001</v>
      </c>
      <c r="BJ321" s="28">
        <v>0.15670000000000001</v>
      </c>
      <c r="BK321" s="28">
        <v>3.49E-2</v>
      </c>
      <c r="BL321" s="28">
        <v>1.7999999999999999E-2</v>
      </c>
    </row>
    <row r="322" spans="1:64" x14ac:dyDescent="0.25">
      <c r="A322" s="28" t="s">
        <v>586</v>
      </c>
      <c r="B322" s="28">
        <v>45476</v>
      </c>
      <c r="C322" s="28">
        <v>52.38</v>
      </c>
      <c r="D322" s="28">
        <v>84.79</v>
      </c>
      <c r="E322" s="29">
        <v>4441.6099999999997</v>
      </c>
      <c r="F322" s="29">
        <v>4273.1899999999996</v>
      </c>
      <c r="G322" s="28">
        <v>1.61E-2</v>
      </c>
      <c r="H322" s="28">
        <v>4.0000000000000002E-4</v>
      </c>
      <c r="I322" s="28">
        <v>1.9E-2</v>
      </c>
      <c r="J322" s="28">
        <v>1.1000000000000001E-3</v>
      </c>
      <c r="K322" s="28">
        <v>1.78E-2</v>
      </c>
      <c r="L322" s="28">
        <v>0.91879999999999995</v>
      </c>
      <c r="M322" s="28">
        <v>2.69E-2</v>
      </c>
      <c r="N322" s="28">
        <v>0.2077</v>
      </c>
      <c r="O322" s="28">
        <v>9.1000000000000004E-3</v>
      </c>
      <c r="P322" s="28">
        <v>0.1123</v>
      </c>
      <c r="Q322" s="28">
        <v>183.98</v>
      </c>
      <c r="R322" s="29">
        <v>60114.65</v>
      </c>
      <c r="S322" s="28">
        <v>0.21590000000000001</v>
      </c>
      <c r="T322" s="28">
        <v>0.2137</v>
      </c>
      <c r="U322" s="28">
        <v>0.57040000000000002</v>
      </c>
      <c r="V322" s="28">
        <v>19.59</v>
      </c>
      <c r="W322" s="28">
        <v>22.47</v>
      </c>
      <c r="X322" s="29">
        <v>79852.210000000006</v>
      </c>
      <c r="Y322" s="28">
        <v>194.32</v>
      </c>
      <c r="Z322" s="29">
        <v>167030.99</v>
      </c>
      <c r="AA322" s="28">
        <v>0.7792</v>
      </c>
      <c r="AB322" s="28">
        <v>0.19309999999999999</v>
      </c>
      <c r="AC322" s="28">
        <v>2.6800000000000001E-2</v>
      </c>
      <c r="AD322" s="28">
        <v>8.9999999999999998E-4</v>
      </c>
      <c r="AE322" s="28">
        <v>0.22189999999999999</v>
      </c>
      <c r="AF322" s="28">
        <v>167.03</v>
      </c>
      <c r="AG322" s="29">
        <v>5676.63</v>
      </c>
      <c r="AH322" s="28">
        <v>684.48</v>
      </c>
      <c r="AI322" s="29">
        <v>184079.42</v>
      </c>
      <c r="AJ322" s="28" t="s">
        <v>16</v>
      </c>
      <c r="AK322" s="29">
        <v>38896</v>
      </c>
      <c r="AL322" s="29">
        <v>58907.25</v>
      </c>
      <c r="AM322" s="28">
        <v>58.09</v>
      </c>
      <c r="AN322" s="28">
        <v>32.619999999999997</v>
      </c>
      <c r="AO322" s="28">
        <v>34.26</v>
      </c>
      <c r="AP322" s="28">
        <v>4.41</v>
      </c>
      <c r="AQ322" s="29">
        <v>1135.6099999999999</v>
      </c>
      <c r="AR322" s="28">
        <v>0.79649999999999999</v>
      </c>
      <c r="AS322" s="29">
        <v>1066.33</v>
      </c>
      <c r="AT322" s="29">
        <v>1830.92</v>
      </c>
      <c r="AU322" s="29">
        <v>5424.62</v>
      </c>
      <c r="AV322" s="28">
        <v>974.66</v>
      </c>
      <c r="AW322" s="28">
        <v>272.18</v>
      </c>
      <c r="AX322" s="29">
        <v>9568.7099999999991</v>
      </c>
      <c r="AY322" s="29">
        <v>3376.95</v>
      </c>
      <c r="AZ322" s="28">
        <v>0.36830000000000002</v>
      </c>
      <c r="BA322" s="29">
        <v>5280.22</v>
      </c>
      <c r="BB322" s="28">
        <v>0.57579999999999998</v>
      </c>
      <c r="BC322" s="28">
        <v>512.64</v>
      </c>
      <c r="BD322" s="28">
        <v>5.5899999999999998E-2</v>
      </c>
      <c r="BE322" s="29">
        <v>9169.7999999999993</v>
      </c>
      <c r="BF322" s="29">
        <v>2185.29</v>
      </c>
      <c r="BG322" s="28">
        <v>0.39090000000000003</v>
      </c>
      <c r="BH322" s="28">
        <v>0.60040000000000004</v>
      </c>
      <c r="BI322" s="28">
        <v>0.22570000000000001</v>
      </c>
      <c r="BJ322" s="28">
        <v>0.126</v>
      </c>
      <c r="BK322" s="28">
        <v>2.9399999999999999E-2</v>
      </c>
      <c r="BL322" s="28">
        <v>1.84E-2</v>
      </c>
    </row>
    <row r="323" spans="1:64" x14ac:dyDescent="0.25">
      <c r="A323" s="28" t="s">
        <v>587</v>
      </c>
      <c r="B323" s="28">
        <v>50450</v>
      </c>
      <c r="C323" s="28">
        <v>35.14</v>
      </c>
      <c r="D323" s="28">
        <v>240.95</v>
      </c>
      <c r="E323" s="29">
        <v>8467.64</v>
      </c>
      <c r="F323" s="29">
        <v>8182.1</v>
      </c>
      <c r="G323" s="28">
        <v>6.7000000000000004E-2</v>
      </c>
      <c r="H323" s="28">
        <v>2.9999999999999997E-4</v>
      </c>
      <c r="I323" s="28">
        <v>5.5399999999999998E-2</v>
      </c>
      <c r="J323" s="28">
        <v>1.1999999999999999E-3</v>
      </c>
      <c r="K323" s="28">
        <v>2.8899999999999999E-2</v>
      </c>
      <c r="L323" s="28">
        <v>0.80610000000000004</v>
      </c>
      <c r="M323" s="28">
        <v>4.1200000000000001E-2</v>
      </c>
      <c r="N323" s="28">
        <v>0.13059999999999999</v>
      </c>
      <c r="O323" s="28">
        <v>3.0499999999999999E-2</v>
      </c>
      <c r="P323" s="28">
        <v>0.1003</v>
      </c>
      <c r="Q323" s="28">
        <v>369.85</v>
      </c>
      <c r="R323" s="29">
        <v>67007.42</v>
      </c>
      <c r="S323" s="28">
        <v>0.20499999999999999</v>
      </c>
      <c r="T323" s="28">
        <v>0.21479999999999999</v>
      </c>
      <c r="U323" s="28">
        <v>0.58020000000000005</v>
      </c>
      <c r="V323" s="28">
        <v>18.8</v>
      </c>
      <c r="W323" s="28">
        <v>40.57</v>
      </c>
      <c r="X323" s="29">
        <v>87209.46</v>
      </c>
      <c r="Y323" s="28">
        <v>206.75</v>
      </c>
      <c r="Z323" s="29">
        <v>180995.83</v>
      </c>
      <c r="AA323" s="28">
        <v>0.79290000000000005</v>
      </c>
      <c r="AB323" s="28">
        <v>0.186</v>
      </c>
      <c r="AC323" s="28">
        <v>0.02</v>
      </c>
      <c r="AD323" s="28">
        <v>1.1999999999999999E-3</v>
      </c>
      <c r="AE323" s="28">
        <v>0.2072</v>
      </c>
      <c r="AF323" s="28">
        <v>181</v>
      </c>
      <c r="AG323" s="29">
        <v>7178.9</v>
      </c>
      <c r="AH323" s="28">
        <v>841.32</v>
      </c>
      <c r="AI323" s="29">
        <v>214531.39</v>
      </c>
      <c r="AJ323" s="28" t="s">
        <v>16</v>
      </c>
      <c r="AK323" s="29">
        <v>48431</v>
      </c>
      <c r="AL323" s="29">
        <v>81663.38</v>
      </c>
      <c r="AM323" s="28">
        <v>70.62</v>
      </c>
      <c r="AN323" s="28">
        <v>37.700000000000003</v>
      </c>
      <c r="AO323" s="28">
        <v>41.92</v>
      </c>
      <c r="AP323" s="28">
        <v>4.84</v>
      </c>
      <c r="AQ323" s="29">
        <v>1120.48</v>
      </c>
      <c r="AR323" s="28">
        <v>0.66900000000000004</v>
      </c>
      <c r="AS323" s="29">
        <v>1061.74</v>
      </c>
      <c r="AT323" s="29">
        <v>1924.48</v>
      </c>
      <c r="AU323" s="29">
        <v>6367.33</v>
      </c>
      <c r="AV323" s="29">
        <v>1191.27</v>
      </c>
      <c r="AW323" s="28">
        <v>411.65</v>
      </c>
      <c r="AX323" s="29">
        <v>10956.47</v>
      </c>
      <c r="AY323" s="29">
        <v>3069.18</v>
      </c>
      <c r="AZ323" s="28">
        <v>0.29649999999999999</v>
      </c>
      <c r="BA323" s="29">
        <v>6848.65</v>
      </c>
      <c r="BB323" s="28">
        <v>0.66159999999999997</v>
      </c>
      <c r="BC323" s="28">
        <v>433.19</v>
      </c>
      <c r="BD323" s="28">
        <v>4.19E-2</v>
      </c>
      <c r="BE323" s="29">
        <v>10351.02</v>
      </c>
      <c r="BF323" s="29">
        <v>1609.29</v>
      </c>
      <c r="BG323" s="28">
        <v>0.21510000000000001</v>
      </c>
      <c r="BH323" s="28">
        <v>0.63300000000000001</v>
      </c>
      <c r="BI323" s="28">
        <v>0.22559999999999999</v>
      </c>
      <c r="BJ323" s="28">
        <v>9.35E-2</v>
      </c>
      <c r="BK323" s="28">
        <v>2.64E-2</v>
      </c>
      <c r="BL323" s="28">
        <v>2.1499999999999998E-2</v>
      </c>
    </row>
    <row r="324" spans="1:64" x14ac:dyDescent="0.25">
      <c r="A324" s="28" t="s">
        <v>588</v>
      </c>
      <c r="B324" s="28">
        <v>44354</v>
      </c>
      <c r="C324" s="28">
        <v>28.57</v>
      </c>
      <c r="D324" s="28">
        <v>131.72999999999999</v>
      </c>
      <c r="E324" s="29">
        <v>3763.73</v>
      </c>
      <c r="F324" s="29">
        <v>3445.24</v>
      </c>
      <c r="G324" s="28">
        <v>8.6999999999999994E-3</v>
      </c>
      <c r="H324" s="28">
        <v>5.0000000000000001E-4</v>
      </c>
      <c r="I324" s="28">
        <v>0.1356</v>
      </c>
      <c r="J324" s="28">
        <v>1.9E-3</v>
      </c>
      <c r="K324" s="28">
        <v>4.1399999999999999E-2</v>
      </c>
      <c r="L324" s="28">
        <v>0.72799999999999998</v>
      </c>
      <c r="M324" s="28">
        <v>8.4099999999999994E-2</v>
      </c>
      <c r="N324" s="28">
        <v>0.62760000000000005</v>
      </c>
      <c r="O324" s="28">
        <v>1.7600000000000001E-2</v>
      </c>
      <c r="P324" s="28">
        <v>0.1474</v>
      </c>
      <c r="Q324" s="28">
        <v>151.18</v>
      </c>
      <c r="R324" s="29">
        <v>54269.15</v>
      </c>
      <c r="S324" s="28">
        <v>0.219</v>
      </c>
      <c r="T324" s="28">
        <v>0.18709999999999999</v>
      </c>
      <c r="U324" s="28">
        <v>0.59389999999999998</v>
      </c>
      <c r="V324" s="28">
        <v>18.41</v>
      </c>
      <c r="W324" s="28">
        <v>23.81</v>
      </c>
      <c r="X324" s="29">
        <v>75131.92</v>
      </c>
      <c r="Y324" s="28">
        <v>154.75</v>
      </c>
      <c r="Z324" s="29">
        <v>101492.07</v>
      </c>
      <c r="AA324" s="28">
        <v>0.70650000000000002</v>
      </c>
      <c r="AB324" s="28">
        <v>0.25619999999999998</v>
      </c>
      <c r="AC324" s="28">
        <v>3.5400000000000001E-2</v>
      </c>
      <c r="AD324" s="28">
        <v>1.9E-3</v>
      </c>
      <c r="AE324" s="28">
        <v>0.29509999999999997</v>
      </c>
      <c r="AF324" s="28">
        <v>101.49</v>
      </c>
      <c r="AG324" s="29">
        <v>3209.73</v>
      </c>
      <c r="AH324" s="28">
        <v>416.91</v>
      </c>
      <c r="AI324" s="29">
        <v>105225.2</v>
      </c>
      <c r="AJ324" s="28" t="s">
        <v>16</v>
      </c>
      <c r="AK324" s="29">
        <v>25415</v>
      </c>
      <c r="AL324" s="29">
        <v>36615.11</v>
      </c>
      <c r="AM324" s="28">
        <v>51.39</v>
      </c>
      <c r="AN324" s="28">
        <v>29.63</v>
      </c>
      <c r="AO324" s="28">
        <v>33.909999999999997</v>
      </c>
      <c r="AP324" s="28">
        <v>4.4800000000000004</v>
      </c>
      <c r="AQ324" s="28">
        <v>830.27</v>
      </c>
      <c r="AR324" s="28">
        <v>1.0603</v>
      </c>
      <c r="AS324" s="29">
        <v>1169.82</v>
      </c>
      <c r="AT324" s="29">
        <v>1839.88</v>
      </c>
      <c r="AU324" s="29">
        <v>5887.09</v>
      </c>
      <c r="AV324" s="28">
        <v>983.86</v>
      </c>
      <c r="AW324" s="28">
        <v>398.35</v>
      </c>
      <c r="AX324" s="29">
        <v>10279</v>
      </c>
      <c r="AY324" s="29">
        <v>5352.16</v>
      </c>
      <c r="AZ324" s="28">
        <v>0.52300000000000002</v>
      </c>
      <c r="BA324" s="29">
        <v>3511.99</v>
      </c>
      <c r="BB324" s="28">
        <v>0.34320000000000001</v>
      </c>
      <c r="BC324" s="29">
        <v>1369.6</v>
      </c>
      <c r="BD324" s="28">
        <v>0.1338</v>
      </c>
      <c r="BE324" s="29">
        <v>10233.76</v>
      </c>
      <c r="BF324" s="29">
        <v>4006.69</v>
      </c>
      <c r="BG324" s="28">
        <v>1.6306</v>
      </c>
      <c r="BH324" s="28">
        <v>0.56340000000000001</v>
      </c>
      <c r="BI324" s="28">
        <v>0.22009999999999999</v>
      </c>
      <c r="BJ324" s="28">
        <v>0.1721</v>
      </c>
      <c r="BK324" s="28">
        <v>2.87E-2</v>
      </c>
      <c r="BL324" s="28">
        <v>1.5699999999999999E-2</v>
      </c>
    </row>
    <row r="325" spans="1:64" x14ac:dyDescent="0.25">
      <c r="A325" s="28" t="s">
        <v>589</v>
      </c>
      <c r="B325" s="28">
        <v>50153</v>
      </c>
      <c r="C325" s="28">
        <v>62.24</v>
      </c>
      <c r="D325" s="28">
        <v>16.510000000000002</v>
      </c>
      <c r="E325" s="29">
        <v>1027.28</v>
      </c>
      <c r="F325" s="29">
        <v>1036.0999999999999</v>
      </c>
      <c r="G325" s="28">
        <v>3.8999999999999998E-3</v>
      </c>
      <c r="H325" s="28">
        <v>2.9999999999999997E-4</v>
      </c>
      <c r="I325" s="28">
        <v>4.7999999999999996E-3</v>
      </c>
      <c r="J325" s="28">
        <v>1.1000000000000001E-3</v>
      </c>
      <c r="K325" s="28">
        <v>1.1599999999999999E-2</v>
      </c>
      <c r="L325" s="28">
        <v>0.96179999999999999</v>
      </c>
      <c r="M325" s="28">
        <v>1.6500000000000001E-2</v>
      </c>
      <c r="N325" s="28">
        <v>0.32379999999999998</v>
      </c>
      <c r="O325" s="28">
        <v>1.6999999999999999E-3</v>
      </c>
      <c r="P325" s="28">
        <v>0.1216</v>
      </c>
      <c r="Q325" s="28">
        <v>49.2</v>
      </c>
      <c r="R325" s="29">
        <v>51856.639999999999</v>
      </c>
      <c r="S325" s="28">
        <v>0.1817</v>
      </c>
      <c r="T325" s="28">
        <v>0.20100000000000001</v>
      </c>
      <c r="U325" s="28">
        <v>0.61739999999999995</v>
      </c>
      <c r="V325" s="28">
        <v>17.89</v>
      </c>
      <c r="W325" s="28">
        <v>8.15</v>
      </c>
      <c r="X325" s="29">
        <v>63028</v>
      </c>
      <c r="Y325" s="28">
        <v>121.17</v>
      </c>
      <c r="Z325" s="29">
        <v>134834.31</v>
      </c>
      <c r="AA325" s="28">
        <v>0.80289999999999995</v>
      </c>
      <c r="AB325" s="28">
        <v>0.1361</v>
      </c>
      <c r="AC325" s="28">
        <v>5.9900000000000002E-2</v>
      </c>
      <c r="AD325" s="28">
        <v>1.1999999999999999E-3</v>
      </c>
      <c r="AE325" s="28">
        <v>0.1976</v>
      </c>
      <c r="AF325" s="28">
        <v>134.83000000000001</v>
      </c>
      <c r="AG325" s="29">
        <v>3919.77</v>
      </c>
      <c r="AH325" s="28">
        <v>469.04</v>
      </c>
      <c r="AI325" s="29">
        <v>135321.70000000001</v>
      </c>
      <c r="AJ325" s="28" t="s">
        <v>16</v>
      </c>
      <c r="AK325" s="29">
        <v>31984</v>
      </c>
      <c r="AL325" s="29">
        <v>44902.61</v>
      </c>
      <c r="AM325" s="28">
        <v>47.05</v>
      </c>
      <c r="AN325" s="28">
        <v>27.96</v>
      </c>
      <c r="AO325" s="28">
        <v>30.4</v>
      </c>
      <c r="AP325" s="28">
        <v>4.66</v>
      </c>
      <c r="AQ325" s="29">
        <v>1177.07</v>
      </c>
      <c r="AR325" s="28">
        <v>1.1183000000000001</v>
      </c>
      <c r="AS325" s="29">
        <v>1183.78</v>
      </c>
      <c r="AT325" s="29">
        <v>1770.25</v>
      </c>
      <c r="AU325" s="29">
        <v>5133.1899999999996</v>
      </c>
      <c r="AV325" s="28">
        <v>919.06</v>
      </c>
      <c r="AW325" s="28">
        <v>205.43</v>
      </c>
      <c r="AX325" s="29">
        <v>9211.7099999999991</v>
      </c>
      <c r="AY325" s="29">
        <v>4085.27</v>
      </c>
      <c r="AZ325" s="28">
        <v>0.45250000000000001</v>
      </c>
      <c r="BA325" s="29">
        <v>4280.6099999999997</v>
      </c>
      <c r="BB325" s="28">
        <v>0.47410000000000002</v>
      </c>
      <c r="BC325" s="28">
        <v>662.27</v>
      </c>
      <c r="BD325" s="28">
        <v>7.3400000000000007E-2</v>
      </c>
      <c r="BE325" s="29">
        <v>9028.15</v>
      </c>
      <c r="BF325" s="29">
        <v>3411.69</v>
      </c>
      <c r="BG325" s="28">
        <v>0.9788</v>
      </c>
      <c r="BH325" s="28">
        <v>0.56220000000000003</v>
      </c>
      <c r="BI325" s="28">
        <v>0.2114</v>
      </c>
      <c r="BJ325" s="28">
        <v>0.16089999999999999</v>
      </c>
      <c r="BK325" s="28">
        <v>3.6400000000000002E-2</v>
      </c>
      <c r="BL325" s="28">
        <v>2.9000000000000001E-2</v>
      </c>
    </row>
    <row r="326" spans="1:64" x14ac:dyDescent="0.25">
      <c r="A326" s="28" t="s">
        <v>590</v>
      </c>
      <c r="B326" s="28">
        <v>44362</v>
      </c>
      <c r="C326" s="28">
        <v>39.1</v>
      </c>
      <c r="D326" s="28">
        <v>80.78</v>
      </c>
      <c r="E326" s="29">
        <v>3158.17</v>
      </c>
      <c r="F326" s="29">
        <v>3063.05</v>
      </c>
      <c r="G326" s="28">
        <v>2.1000000000000001E-2</v>
      </c>
      <c r="H326" s="28">
        <v>5.0000000000000001E-4</v>
      </c>
      <c r="I326" s="28">
        <v>5.8900000000000001E-2</v>
      </c>
      <c r="J326" s="28">
        <v>1.6000000000000001E-3</v>
      </c>
      <c r="K326" s="28">
        <v>3.1800000000000002E-2</v>
      </c>
      <c r="L326" s="28">
        <v>0.83720000000000006</v>
      </c>
      <c r="M326" s="28">
        <v>4.9000000000000002E-2</v>
      </c>
      <c r="N326" s="28">
        <v>0.35980000000000001</v>
      </c>
      <c r="O326" s="28">
        <v>1.43E-2</v>
      </c>
      <c r="P326" s="28">
        <v>0.1255</v>
      </c>
      <c r="Q326" s="28">
        <v>145.07</v>
      </c>
      <c r="R326" s="29">
        <v>59696.26</v>
      </c>
      <c r="S326" s="28">
        <v>0.23330000000000001</v>
      </c>
      <c r="T326" s="28">
        <v>0.19869999999999999</v>
      </c>
      <c r="U326" s="28">
        <v>0.56799999999999995</v>
      </c>
      <c r="V326" s="28">
        <v>17.829999999999998</v>
      </c>
      <c r="W326" s="28">
        <v>19.84</v>
      </c>
      <c r="X326" s="29">
        <v>80580.929999999993</v>
      </c>
      <c r="Y326" s="28">
        <v>155.32</v>
      </c>
      <c r="Z326" s="29">
        <v>177335.98</v>
      </c>
      <c r="AA326" s="28">
        <v>0.66559999999999997</v>
      </c>
      <c r="AB326" s="28">
        <v>0.30409999999999998</v>
      </c>
      <c r="AC326" s="28">
        <v>2.92E-2</v>
      </c>
      <c r="AD326" s="28">
        <v>1.1000000000000001E-3</v>
      </c>
      <c r="AE326" s="28">
        <v>0.33539999999999998</v>
      </c>
      <c r="AF326" s="28">
        <v>177.34</v>
      </c>
      <c r="AG326" s="29">
        <v>6357.44</v>
      </c>
      <c r="AH326" s="28">
        <v>659.11</v>
      </c>
      <c r="AI326" s="29">
        <v>197980.81</v>
      </c>
      <c r="AJ326" s="28" t="s">
        <v>16</v>
      </c>
      <c r="AK326" s="29">
        <v>33563</v>
      </c>
      <c r="AL326" s="29">
        <v>49531.38</v>
      </c>
      <c r="AM326" s="28">
        <v>58.32</v>
      </c>
      <c r="AN326" s="28">
        <v>33.71</v>
      </c>
      <c r="AO326" s="28">
        <v>37.22</v>
      </c>
      <c r="AP326" s="28">
        <v>4.74</v>
      </c>
      <c r="AQ326" s="29">
        <v>1457.19</v>
      </c>
      <c r="AR326" s="28">
        <v>0.96730000000000005</v>
      </c>
      <c r="AS326" s="29">
        <v>1139.5</v>
      </c>
      <c r="AT326" s="29">
        <v>1871.23</v>
      </c>
      <c r="AU326" s="29">
        <v>6088.26</v>
      </c>
      <c r="AV326" s="29">
        <v>1052.99</v>
      </c>
      <c r="AW326" s="28">
        <v>236.11</v>
      </c>
      <c r="AX326" s="29">
        <v>10388.09</v>
      </c>
      <c r="AY326" s="29">
        <v>3373.93</v>
      </c>
      <c r="AZ326" s="28">
        <v>0.33040000000000003</v>
      </c>
      <c r="BA326" s="29">
        <v>6141.11</v>
      </c>
      <c r="BB326" s="28">
        <v>0.60140000000000005</v>
      </c>
      <c r="BC326" s="28">
        <v>696.37</v>
      </c>
      <c r="BD326" s="28">
        <v>6.8199999999999997E-2</v>
      </c>
      <c r="BE326" s="29">
        <v>10211.41</v>
      </c>
      <c r="BF326" s="29">
        <v>1691.51</v>
      </c>
      <c r="BG326" s="28">
        <v>0.3508</v>
      </c>
      <c r="BH326" s="28">
        <v>0.59970000000000001</v>
      </c>
      <c r="BI326" s="28">
        <v>0.222</v>
      </c>
      <c r="BJ326" s="28">
        <v>0.12520000000000001</v>
      </c>
      <c r="BK326" s="28">
        <v>3.1300000000000001E-2</v>
      </c>
      <c r="BL326" s="28">
        <v>2.18E-2</v>
      </c>
    </row>
    <row r="327" spans="1:64" x14ac:dyDescent="0.25">
      <c r="A327" s="28" t="s">
        <v>591</v>
      </c>
      <c r="B327" s="28">
        <v>44370</v>
      </c>
      <c r="C327" s="28">
        <v>25.1</v>
      </c>
      <c r="D327" s="28">
        <v>185.19</v>
      </c>
      <c r="E327" s="29">
        <v>4647.45</v>
      </c>
      <c r="F327" s="29">
        <v>4505.67</v>
      </c>
      <c r="G327" s="28">
        <v>4.6199999999999998E-2</v>
      </c>
      <c r="H327" s="28">
        <v>4.0000000000000002E-4</v>
      </c>
      <c r="I327" s="28">
        <v>8.0399999999999999E-2</v>
      </c>
      <c r="J327" s="28">
        <v>1.2999999999999999E-3</v>
      </c>
      <c r="K327" s="28">
        <v>2.3800000000000002E-2</v>
      </c>
      <c r="L327" s="28">
        <v>0.80889999999999995</v>
      </c>
      <c r="M327" s="28">
        <v>3.8899999999999997E-2</v>
      </c>
      <c r="N327" s="28">
        <v>0.2137</v>
      </c>
      <c r="O327" s="28">
        <v>2.1600000000000001E-2</v>
      </c>
      <c r="P327" s="28">
        <v>0.1179</v>
      </c>
      <c r="Q327" s="28">
        <v>203.45</v>
      </c>
      <c r="R327" s="29">
        <v>64855.92</v>
      </c>
      <c r="S327" s="28">
        <v>0.2757</v>
      </c>
      <c r="T327" s="28">
        <v>0.18010000000000001</v>
      </c>
      <c r="U327" s="28">
        <v>0.54420000000000002</v>
      </c>
      <c r="V327" s="28">
        <v>18.809999999999999</v>
      </c>
      <c r="W327" s="28">
        <v>26.2</v>
      </c>
      <c r="X327" s="29">
        <v>86458.01</v>
      </c>
      <c r="Y327" s="28">
        <v>175.71</v>
      </c>
      <c r="Z327" s="29">
        <v>218054.58</v>
      </c>
      <c r="AA327" s="28">
        <v>0.70050000000000001</v>
      </c>
      <c r="AB327" s="28">
        <v>0.27939999999999998</v>
      </c>
      <c r="AC327" s="28">
        <v>1.9199999999999998E-2</v>
      </c>
      <c r="AD327" s="28">
        <v>8.9999999999999998E-4</v>
      </c>
      <c r="AE327" s="28">
        <v>0.29959999999999998</v>
      </c>
      <c r="AF327" s="28">
        <v>218.05</v>
      </c>
      <c r="AG327" s="29">
        <v>7951.71</v>
      </c>
      <c r="AH327" s="28">
        <v>832.11</v>
      </c>
      <c r="AI327" s="29">
        <v>240150.55</v>
      </c>
      <c r="AJ327" s="28" t="s">
        <v>16</v>
      </c>
      <c r="AK327" s="29">
        <v>41404</v>
      </c>
      <c r="AL327" s="29">
        <v>67044.97</v>
      </c>
      <c r="AM327" s="28">
        <v>60.37</v>
      </c>
      <c r="AN327" s="28">
        <v>35.46</v>
      </c>
      <c r="AO327" s="28">
        <v>37.950000000000003</v>
      </c>
      <c r="AP327" s="28">
        <v>5.0199999999999996</v>
      </c>
      <c r="AQ327" s="28">
        <v>0</v>
      </c>
      <c r="AR327" s="28">
        <v>0.73850000000000005</v>
      </c>
      <c r="AS327" s="29">
        <v>1206.32</v>
      </c>
      <c r="AT327" s="29">
        <v>1962.8</v>
      </c>
      <c r="AU327" s="29">
        <v>6379.52</v>
      </c>
      <c r="AV327" s="29">
        <v>1203.77</v>
      </c>
      <c r="AW327" s="28">
        <v>304.57</v>
      </c>
      <c r="AX327" s="29">
        <v>11056.99</v>
      </c>
      <c r="AY327" s="29">
        <v>2954.92</v>
      </c>
      <c r="AZ327" s="28">
        <v>0.2742</v>
      </c>
      <c r="BA327" s="29">
        <v>7263.78</v>
      </c>
      <c r="BB327" s="28">
        <v>0.67410000000000003</v>
      </c>
      <c r="BC327" s="28">
        <v>557.41999999999996</v>
      </c>
      <c r="BD327" s="28">
        <v>5.1700000000000003E-2</v>
      </c>
      <c r="BE327" s="29">
        <v>10776.11</v>
      </c>
      <c r="BF327" s="29">
        <v>1128.73</v>
      </c>
      <c r="BG327" s="28">
        <v>0.15359999999999999</v>
      </c>
      <c r="BH327" s="28">
        <v>0.61680000000000001</v>
      </c>
      <c r="BI327" s="28">
        <v>0.22370000000000001</v>
      </c>
      <c r="BJ327" s="28">
        <v>0.10730000000000001</v>
      </c>
      <c r="BK327" s="28">
        <v>2.8400000000000002E-2</v>
      </c>
      <c r="BL327" s="28">
        <v>2.3900000000000001E-2</v>
      </c>
    </row>
    <row r="328" spans="1:64" x14ac:dyDescent="0.25">
      <c r="A328" s="28" t="s">
        <v>592</v>
      </c>
      <c r="B328" s="28">
        <v>48850</v>
      </c>
      <c r="C328" s="28">
        <v>82.48</v>
      </c>
      <c r="D328" s="28">
        <v>24.43</v>
      </c>
      <c r="E328" s="29">
        <v>2014.91</v>
      </c>
      <c r="F328" s="29">
        <v>1987.24</v>
      </c>
      <c r="G328" s="28">
        <v>3.0000000000000001E-3</v>
      </c>
      <c r="H328" s="28">
        <v>2.9999999999999997E-4</v>
      </c>
      <c r="I328" s="28">
        <v>1.06E-2</v>
      </c>
      <c r="J328" s="28">
        <v>1.1000000000000001E-3</v>
      </c>
      <c r="K328" s="28">
        <v>1.1599999999999999E-2</v>
      </c>
      <c r="L328" s="28">
        <v>0.94710000000000005</v>
      </c>
      <c r="M328" s="28">
        <v>2.64E-2</v>
      </c>
      <c r="N328" s="28">
        <v>0.5121</v>
      </c>
      <c r="O328" s="28">
        <v>0</v>
      </c>
      <c r="P328" s="28">
        <v>0.15590000000000001</v>
      </c>
      <c r="Q328" s="28">
        <v>89.22</v>
      </c>
      <c r="R328" s="29">
        <v>50678.62</v>
      </c>
      <c r="S328" s="28">
        <v>0.21129999999999999</v>
      </c>
      <c r="T328" s="28">
        <v>0.17649999999999999</v>
      </c>
      <c r="U328" s="28">
        <v>0.61219999999999997</v>
      </c>
      <c r="V328" s="28">
        <v>17.989999999999998</v>
      </c>
      <c r="W328" s="28">
        <v>12.84</v>
      </c>
      <c r="X328" s="29">
        <v>70230.81</v>
      </c>
      <c r="Y328" s="28">
        <v>150.97999999999999</v>
      </c>
      <c r="Z328" s="29">
        <v>92977.65</v>
      </c>
      <c r="AA328" s="28">
        <v>0.78590000000000004</v>
      </c>
      <c r="AB328" s="28">
        <v>0.16389999999999999</v>
      </c>
      <c r="AC328" s="28">
        <v>4.8599999999999997E-2</v>
      </c>
      <c r="AD328" s="28">
        <v>1.6000000000000001E-3</v>
      </c>
      <c r="AE328" s="28">
        <v>0.2165</v>
      </c>
      <c r="AF328" s="28">
        <v>92.98</v>
      </c>
      <c r="AG328" s="29">
        <v>2464.4499999999998</v>
      </c>
      <c r="AH328" s="28">
        <v>346.85</v>
      </c>
      <c r="AI328" s="29">
        <v>92249.64</v>
      </c>
      <c r="AJ328" s="28" t="s">
        <v>16</v>
      </c>
      <c r="AK328" s="29">
        <v>26381</v>
      </c>
      <c r="AL328" s="29">
        <v>38084.75</v>
      </c>
      <c r="AM328" s="28">
        <v>38.21</v>
      </c>
      <c r="AN328" s="28">
        <v>24.85</v>
      </c>
      <c r="AO328" s="28">
        <v>28.95</v>
      </c>
      <c r="AP328" s="28">
        <v>3.97</v>
      </c>
      <c r="AQ328" s="28">
        <v>831.48</v>
      </c>
      <c r="AR328" s="28">
        <v>1.0113000000000001</v>
      </c>
      <c r="AS328" s="29">
        <v>1032.98</v>
      </c>
      <c r="AT328" s="29">
        <v>1890.11</v>
      </c>
      <c r="AU328" s="29">
        <v>5158.2700000000004</v>
      </c>
      <c r="AV328" s="29">
        <v>1035.8800000000001</v>
      </c>
      <c r="AW328" s="28">
        <v>294.79000000000002</v>
      </c>
      <c r="AX328" s="29">
        <v>9412.0300000000007</v>
      </c>
      <c r="AY328" s="29">
        <v>5265.35</v>
      </c>
      <c r="AZ328" s="28">
        <v>0.5675</v>
      </c>
      <c r="BA328" s="29">
        <v>2954.75</v>
      </c>
      <c r="BB328" s="28">
        <v>0.31850000000000001</v>
      </c>
      <c r="BC328" s="29">
        <v>1057.69</v>
      </c>
      <c r="BD328" s="28">
        <v>0.114</v>
      </c>
      <c r="BE328" s="29">
        <v>9277.7900000000009</v>
      </c>
      <c r="BF328" s="29">
        <v>4952.42</v>
      </c>
      <c r="BG328" s="28">
        <v>2.1055000000000001</v>
      </c>
      <c r="BH328" s="28">
        <v>0.55479999999999996</v>
      </c>
      <c r="BI328" s="28">
        <v>0.22739999999999999</v>
      </c>
      <c r="BJ328" s="28">
        <v>0.16209999999999999</v>
      </c>
      <c r="BK328" s="28">
        <v>3.5499999999999997E-2</v>
      </c>
      <c r="BL328" s="28">
        <v>2.0199999999999999E-2</v>
      </c>
    </row>
    <row r="329" spans="1:64" x14ac:dyDescent="0.25">
      <c r="A329" s="28" t="s">
        <v>593</v>
      </c>
      <c r="B329" s="28">
        <v>47456</v>
      </c>
      <c r="C329" s="28">
        <v>78.62</v>
      </c>
      <c r="D329" s="28">
        <v>9.75</v>
      </c>
      <c r="E329" s="28">
        <v>766.41</v>
      </c>
      <c r="F329" s="28">
        <v>801.62</v>
      </c>
      <c r="G329" s="28">
        <v>3.8999999999999998E-3</v>
      </c>
      <c r="H329" s="28">
        <v>2.0000000000000001E-4</v>
      </c>
      <c r="I329" s="28">
        <v>6.3E-3</v>
      </c>
      <c r="J329" s="28">
        <v>8.0000000000000004E-4</v>
      </c>
      <c r="K329" s="28">
        <v>4.6699999999999998E-2</v>
      </c>
      <c r="L329" s="28">
        <v>0.91579999999999995</v>
      </c>
      <c r="M329" s="28">
        <v>2.64E-2</v>
      </c>
      <c r="N329" s="28">
        <v>0.3669</v>
      </c>
      <c r="O329" s="28">
        <v>0</v>
      </c>
      <c r="P329" s="28">
        <v>0.1326</v>
      </c>
      <c r="Q329" s="28">
        <v>40.159999999999997</v>
      </c>
      <c r="R329" s="29">
        <v>50065.24</v>
      </c>
      <c r="S329" s="28">
        <v>0.23469999999999999</v>
      </c>
      <c r="T329" s="28">
        <v>0.1565</v>
      </c>
      <c r="U329" s="28">
        <v>0.60880000000000001</v>
      </c>
      <c r="V329" s="28">
        <v>16.920000000000002</v>
      </c>
      <c r="W329" s="28">
        <v>7.5</v>
      </c>
      <c r="X329" s="29">
        <v>59970.13</v>
      </c>
      <c r="Y329" s="28">
        <v>98.58</v>
      </c>
      <c r="Z329" s="29">
        <v>101115.47</v>
      </c>
      <c r="AA329" s="28">
        <v>0.872</v>
      </c>
      <c r="AB329" s="28">
        <v>7.5700000000000003E-2</v>
      </c>
      <c r="AC329" s="28">
        <v>5.0799999999999998E-2</v>
      </c>
      <c r="AD329" s="28">
        <v>1.6000000000000001E-3</v>
      </c>
      <c r="AE329" s="28">
        <v>0.12920000000000001</v>
      </c>
      <c r="AF329" s="28">
        <v>101.12</v>
      </c>
      <c r="AG329" s="29">
        <v>2476.77</v>
      </c>
      <c r="AH329" s="28">
        <v>367.1</v>
      </c>
      <c r="AI329" s="29">
        <v>92415.58</v>
      </c>
      <c r="AJ329" s="28" t="s">
        <v>16</v>
      </c>
      <c r="AK329" s="29">
        <v>31429</v>
      </c>
      <c r="AL329" s="29">
        <v>43277.32</v>
      </c>
      <c r="AM329" s="28">
        <v>39.32</v>
      </c>
      <c r="AN329" s="28">
        <v>23.69</v>
      </c>
      <c r="AO329" s="28">
        <v>28.5</v>
      </c>
      <c r="AP329" s="28">
        <v>4.46</v>
      </c>
      <c r="AQ329" s="29">
        <v>1134.29</v>
      </c>
      <c r="AR329" s="28">
        <v>1.2504999999999999</v>
      </c>
      <c r="AS329" s="29">
        <v>1141.3499999999999</v>
      </c>
      <c r="AT329" s="29">
        <v>1729.81</v>
      </c>
      <c r="AU329" s="29">
        <v>5210.4799999999996</v>
      </c>
      <c r="AV329" s="28">
        <v>955.46</v>
      </c>
      <c r="AW329" s="28">
        <v>132.63999999999999</v>
      </c>
      <c r="AX329" s="29">
        <v>9169.74</v>
      </c>
      <c r="AY329" s="29">
        <v>4920.84</v>
      </c>
      <c r="AZ329" s="28">
        <v>0.52880000000000005</v>
      </c>
      <c r="BA329" s="29">
        <v>3749.72</v>
      </c>
      <c r="BB329" s="28">
        <v>0.40289999999999998</v>
      </c>
      <c r="BC329" s="28">
        <v>635.99</v>
      </c>
      <c r="BD329" s="28">
        <v>6.83E-2</v>
      </c>
      <c r="BE329" s="29">
        <v>9306.5499999999993</v>
      </c>
      <c r="BF329" s="29">
        <v>4881.03</v>
      </c>
      <c r="BG329" s="28">
        <v>1.7164999999999999</v>
      </c>
      <c r="BH329" s="28">
        <v>0.56559999999999999</v>
      </c>
      <c r="BI329" s="28">
        <v>0.2026</v>
      </c>
      <c r="BJ329" s="28">
        <v>0.15939999999999999</v>
      </c>
      <c r="BK329" s="28">
        <v>3.5400000000000001E-2</v>
      </c>
      <c r="BL329" s="28">
        <v>3.6999999999999998E-2</v>
      </c>
    </row>
    <row r="330" spans="1:64" x14ac:dyDescent="0.25">
      <c r="A330" s="28" t="s">
        <v>594</v>
      </c>
      <c r="B330" s="28">
        <v>50229</v>
      </c>
      <c r="C330" s="28">
        <v>58.1</v>
      </c>
      <c r="D330" s="28">
        <v>19.36</v>
      </c>
      <c r="E330" s="29">
        <v>1124.71</v>
      </c>
      <c r="F330" s="29">
        <v>1141.24</v>
      </c>
      <c r="G330" s="28">
        <v>3.2000000000000002E-3</v>
      </c>
      <c r="H330" s="28">
        <v>4.0000000000000002E-4</v>
      </c>
      <c r="I330" s="28">
        <v>7.0000000000000001E-3</v>
      </c>
      <c r="J330" s="28">
        <v>1.1999999999999999E-3</v>
      </c>
      <c r="K330" s="28">
        <v>1.01E-2</v>
      </c>
      <c r="L330" s="28">
        <v>0.9597</v>
      </c>
      <c r="M330" s="28">
        <v>1.84E-2</v>
      </c>
      <c r="N330" s="28">
        <v>0.25480000000000003</v>
      </c>
      <c r="O330" s="28">
        <v>0</v>
      </c>
      <c r="P330" s="28">
        <v>0.1118</v>
      </c>
      <c r="Q330" s="28">
        <v>53.02</v>
      </c>
      <c r="R330" s="29">
        <v>51034.77</v>
      </c>
      <c r="S330" s="28">
        <v>0.24610000000000001</v>
      </c>
      <c r="T330" s="28">
        <v>0.1913</v>
      </c>
      <c r="U330" s="28">
        <v>0.56259999999999999</v>
      </c>
      <c r="V330" s="28">
        <v>18.29</v>
      </c>
      <c r="W330" s="28">
        <v>7.82</v>
      </c>
      <c r="X330" s="29">
        <v>66113.42</v>
      </c>
      <c r="Y330" s="28">
        <v>139.33000000000001</v>
      </c>
      <c r="Z330" s="29">
        <v>106986.87</v>
      </c>
      <c r="AA330" s="28">
        <v>0.91020000000000001</v>
      </c>
      <c r="AB330" s="28">
        <v>5.9299999999999999E-2</v>
      </c>
      <c r="AC330" s="28">
        <v>2.9399999999999999E-2</v>
      </c>
      <c r="AD330" s="28">
        <v>1.1000000000000001E-3</v>
      </c>
      <c r="AE330" s="28">
        <v>9.01E-2</v>
      </c>
      <c r="AF330" s="28">
        <v>106.99</v>
      </c>
      <c r="AG330" s="29">
        <v>2821.67</v>
      </c>
      <c r="AH330" s="28">
        <v>435</v>
      </c>
      <c r="AI330" s="29">
        <v>104250.66</v>
      </c>
      <c r="AJ330" s="28" t="s">
        <v>16</v>
      </c>
      <c r="AK330" s="29">
        <v>33436</v>
      </c>
      <c r="AL330" s="29">
        <v>45625.35</v>
      </c>
      <c r="AM330" s="28">
        <v>40.57</v>
      </c>
      <c r="AN330" s="28">
        <v>25.08</v>
      </c>
      <c r="AO330" s="28">
        <v>28.05</v>
      </c>
      <c r="AP330" s="28">
        <v>4.87</v>
      </c>
      <c r="AQ330" s="29">
        <v>1064.1199999999999</v>
      </c>
      <c r="AR330" s="28">
        <v>1.0182</v>
      </c>
      <c r="AS330" s="29">
        <v>1130.9100000000001</v>
      </c>
      <c r="AT330" s="29">
        <v>1809.39</v>
      </c>
      <c r="AU330" s="29">
        <v>4941.2299999999996</v>
      </c>
      <c r="AV330" s="28">
        <v>807.93</v>
      </c>
      <c r="AW330" s="28">
        <v>138.05000000000001</v>
      </c>
      <c r="AX330" s="29">
        <v>8827.5</v>
      </c>
      <c r="AY330" s="29">
        <v>4606.58</v>
      </c>
      <c r="AZ330" s="28">
        <v>0.53539999999999999</v>
      </c>
      <c r="BA330" s="29">
        <v>3404.53</v>
      </c>
      <c r="BB330" s="28">
        <v>0.3957</v>
      </c>
      <c r="BC330" s="28">
        <v>592.72</v>
      </c>
      <c r="BD330" s="28">
        <v>6.8900000000000003E-2</v>
      </c>
      <c r="BE330" s="29">
        <v>8603.82</v>
      </c>
      <c r="BF330" s="29">
        <v>4456.3100000000004</v>
      </c>
      <c r="BG330" s="28">
        <v>1.4569000000000001</v>
      </c>
      <c r="BH330" s="28">
        <v>0.56759999999999999</v>
      </c>
      <c r="BI330" s="28">
        <v>0.21</v>
      </c>
      <c r="BJ330" s="28">
        <v>0.16070000000000001</v>
      </c>
      <c r="BK330" s="28">
        <v>3.3599999999999998E-2</v>
      </c>
      <c r="BL330" s="28">
        <v>2.81E-2</v>
      </c>
    </row>
    <row r="331" spans="1:64" x14ac:dyDescent="0.25">
      <c r="A331" s="28" t="s">
        <v>595</v>
      </c>
      <c r="B331" s="28">
        <v>45484</v>
      </c>
      <c r="C331" s="28">
        <v>99.29</v>
      </c>
      <c r="D331" s="28">
        <v>10.49</v>
      </c>
      <c r="E331" s="29">
        <v>1041.82</v>
      </c>
      <c r="F331" s="29">
        <v>1048.1400000000001</v>
      </c>
      <c r="G331" s="28">
        <v>3.0000000000000001E-3</v>
      </c>
      <c r="H331" s="28">
        <v>2.0000000000000001E-4</v>
      </c>
      <c r="I331" s="28">
        <v>5.0000000000000001E-3</v>
      </c>
      <c r="J331" s="28">
        <v>8.9999999999999998E-4</v>
      </c>
      <c r="K331" s="28">
        <v>1.15E-2</v>
      </c>
      <c r="L331" s="28">
        <v>0.96050000000000002</v>
      </c>
      <c r="M331" s="28">
        <v>1.8800000000000001E-2</v>
      </c>
      <c r="N331" s="28">
        <v>0.35589999999999999</v>
      </c>
      <c r="O331" s="28">
        <v>0</v>
      </c>
      <c r="P331" s="28">
        <v>0.12959999999999999</v>
      </c>
      <c r="Q331" s="28">
        <v>48.83</v>
      </c>
      <c r="R331" s="29">
        <v>49403.040000000001</v>
      </c>
      <c r="S331" s="28">
        <v>0.2621</v>
      </c>
      <c r="T331" s="28">
        <v>0.17460000000000001</v>
      </c>
      <c r="U331" s="28">
        <v>0.56330000000000002</v>
      </c>
      <c r="V331" s="28">
        <v>17.82</v>
      </c>
      <c r="W331" s="28">
        <v>9.0299999999999994</v>
      </c>
      <c r="X331" s="29">
        <v>56590.66</v>
      </c>
      <c r="Y331" s="28">
        <v>111.79</v>
      </c>
      <c r="Z331" s="29">
        <v>102953.66</v>
      </c>
      <c r="AA331" s="28">
        <v>0.89739999999999998</v>
      </c>
      <c r="AB331" s="28">
        <v>5.3400000000000003E-2</v>
      </c>
      <c r="AC331" s="28">
        <v>4.7800000000000002E-2</v>
      </c>
      <c r="AD331" s="28">
        <v>1.4E-3</v>
      </c>
      <c r="AE331" s="28">
        <v>0.10340000000000001</v>
      </c>
      <c r="AF331" s="28">
        <v>102.95</v>
      </c>
      <c r="AG331" s="29">
        <v>2542.79</v>
      </c>
      <c r="AH331" s="28">
        <v>387.81</v>
      </c>
      <c r="AI331" s="29">
        <v>100289.61</v>
      </c>
      <c r="AJ331" s="28" t="s">
        <v>16</v>
      </c>
      <c r="AK331" s="29">
        <v>31111</v>
      </c>
      <c r="AL331" s="29">
        <v>42398.1</v>
      </c>
      <c r="AM331" s="28">
        <v>34.340000000000003</v>
      </c>
      <c r="AN331" s="28">
        <v>23.99</v>
      </c>
      <c r="AO331" s="28">
        <v>26.3</v>
      </c>
      <c r="AP331" s="28">
        <v>4.5</v>
      </c>
      <c r="AQ331" s="29">
        <v>1034.95</v>
      </c>
      <c r="AR331" s="28">
        <v>1.1593</v>
      </c>
      <c r="AS331" s="29">
        <v>1146.3399999999999</v>
      </c>
      <c r="AT331" s="29">
        <v>1932.24</v>
      </c>
      <c r="AU331" s="29">
        <v>5080.91</v>
      </c>
      <c r="AV331" s="28">
        <v>821.25</v>
      </c>
      <c r="AW331" s="28">
        <v>203.36</v>
      </c>
      <c r="AX331" s="29">
        <v>9184.09</v>
      </c>
      <c r="AY331" s="29">
        <v>4995.83</v>
      </c>
      <c r="AZ331" s="28">
        <v>0.54559999999999997</v>
      </c>
      <c r="BA331" s="29">
        <v>3484.2</v>
      </c>
      <c r="BB331" s="28">
        <v>0.3805</v>
      </c>
      <c r="BC331" s="28">
        <v>677.37</v>
      </c>
      <c r="BD331" s="28">
        <v>7.3999999999999996E-2</v>
      </c>
      <c r="BE331" s="29">
        <v>9157.41</v>
      </c>
      <c r="BF331" s="29">
        <v>4577.3100000000004</v>
      </c>
      <c r="BG331" s="28">
        <v>1.7194</v>
      </c>
      <c r="BH331" s="28">
        <v>0.54379999999999995</v>
      </c>
      <c r="BI331" s="28">
        <v>0.2107</v>
      </c>
      <c r="BJ331" s="28">
        <v>0.18609999999999999</v>
      </c>
      <c r="BK331" s="28">
        <v>3.73E-2</v>
      </c>
      <c r="BL331" s="28">
        <v>2.2100000000000002E-2</v>
      </c>
    </row>
    <row r="332" spans="1:64" x14ac:dyDescent="0.25">
      <c r="A332" s="28" t="s">
        <v>596</v>
      </c>
      <c r="B332" s="28">
        <v>44388</v>
      </c>
      <c r="C332" s="28">
        <v>39.619999999999997</v>
      </c>
      <c r="D332" s="28">
        <v>139.85</v>
      </c>
      <c r="E332" s="29">
        <v>5540.61</v>
      </c>
      <c r="F332" s="29">
        <v>5342.62</v>
      </c>
      <c r="G332" s="28">
        <v>2.86E-2</v>
      </c>
      <c r="H332" s="28">
        <v>2.9999999999999997E-4</v>
      </c>
      <c r="I332" s="28">
        <v>2.7400000000000001E-2</v>
      </c>
      <c r="J332" s="28">
        <v>1.1999999999999999E-3</v>
      </c>
      <c r="K332" s="28">
        <v>2.0400000000000001E-2</v>
      </c>
      <c r="L332" s="28">
        <v>0.89319999999999999</v>
      </c>
      <c r="M332" s="28">
        <v>2.8899999999999999E-2</v>
      </c>
      <c r="N332" s="28">
        <v>0.1757</v>
      </c>
      <c r="O332" s="28">
        <v>1.12E-2</v>
      </c>
      <c r="P332" s="28">
        <v>0.109</v>
      </c>
      <c r="Q332" s="28">
        <v>230.59</v>
      </c>
      <c r="R332" s="29">
        <v>61667.35</v>
      </c>
      <c r="S332" s="28">
        <v>0.24640000000000001</v>
      </c>
      <c r="T332" s="28">
        <v>0.2094</v>
      </c>
      <c r="U332" s="28">
        <v>0.54430000000000001</v>
      </c>
      <c r="V332" s="28">
        <v>19.690000000000001</v>
      </c>
      <c r="W332" s="28">
        <v>27.17</v>
      </c>
      <c r="X332" s="29">
        <v>83964.160000000003</v>
      </c>
      <c r="Y332" s="28">
        <v>200.61</v>
      </c>
      <c r="Z332" s="29">
        <v>181073.21</v>
      </c>
      <c r="AA332" s="28">
        <v>0.78259999999999996</v>
      </c>
      <c r="AB332" s="28">
        <v>0.1948</v>
      </c>
      <c r="AC332" s="28">
        <v>2.18E-2</v>
      </c>
      <c r="AD332" s="28">
        <v>8.0000000000000004E-4</v>
      </c>
      <c r="AE332" s="28">
        <v>0.2175</v>
      </c>
      <c r="AF332" s="28">
        <v>181.07</v>
      </c>
      <c r="AG332" s="29">
        <v>6409.45</v>
      </c>
      <c r="AH332" s="28">
        <v>775.42</v>
      </c>
      <c r="AI332" s="29">
        <v>202790.59</v>
      </c>
      <c r="AJ332" s="28" t="s">
        <v>16</v>
      </c>
      <c r="AK332" s="29">
        <v>41404</v>
      </c>
      <c r="AL332" s="29">
        <v>65703.89</v>
      </c>
      <c r="AM332" s="28">
        <v>62.9</v>
      </c>
      <c r="AN332" s="28">
        <v>34.56</v>
      </c>
      <c r="AO332" s="28">
        <v>36.35</v>
      </c>
      <c r="AP332" s="28">
        <v>4.3600000000000003</v>
      </c>
      <c r="AQ332" s="29">
        <v>1001.15</v>
      </c>
      <c r="AR332" s="28">
        <v>0.72950000000000004</v>
      </c>
      <c r="AS332" s="29">
        <v>1031.04</v>
      </c>
      <c r="AT332" s="29">
        <v>1889.53</v>
      </c>
      <c r="AU332" s="29">
        <v>5648.9</v>
      </c>
      <c r="AV332" s="29">
        <v>1069.42</v>
      </c>
      <c r="AW332" s="28">
        <v>293.45999999999998</v>
      </c>
      <c r="AX332" s="29">
        <v>9932.35</v>
      </c>
      <c r="AY332" s="29">
        <v>3086.12</v>
      </c>
      <c r="AZ332" s="28">
        <v>0.32679999999999998</v>
      </c>
      <c r="BA332" s="29">
        <v>5874.63</v>
      </c>
      <c r="BB332" s="28">
        <v>0.62209999999999999</v>
      </c>
      <c r="BC332" s="28">
        <v>481.92</v>
      </c>
      <c r="BD332" s="28">
        <v>5.0999999999999997E-2</v>
      </c>
      <c r="BE332" s="29">
        <v>9442.67</v>
      </c>
      <c r="BF332" s="29">
        <v>1760.07</v>
      </c>
      <c r="BG332" s="28">
        <v>0.26350000000000001</v>
      </c>
      <c r="BH332" s="28">
        <v>0.60929999999999995</v>
      </c>
      <c r="BI332" s="28">
        <v>0.23150000000000001</v>
      </c>
      <c r="BJ332" s="28">
        <v>0.1081</v>
      </c>
      <c r="BK332" s="28">
        <v>3.0700000000000002E-2</v>
      </c>
      <c r="BL332" s="28">
        <v>2.0500000000000001E-2</v>
      </c>
    </row>
    <row r="333" spans="1:64" x14ac:dyDescent="0.25">
      <c r="A333" s="28" t="s">
        <v>597</v>
      </c>
      <c r="B333" s="28">
        <v>48520</v>
      </c>
      <c r="C333" s="28">
        <v>123.29</v>
      </c>
      <c r="D333" s="28">
        <v>13.44</v>
      </c>
      <c r="E333" s="29">
        <v>1657.12</v>
      </c>
      <c r="F333" s="29">
        <v>1628.57</v>
      </c>
      <c r="G333" s="28">
        <v>2.3999999999999998E-3</v>
      </c>
      <c r="H333" s="28">
        <v>2.0000000000000001E-4</v>
      </c>
      <c r="I333" s="28">
        <v>9.7000000000000003E-3</v>
      </c>
      <c r="J333" s="28">
        <v>1.1000000000000001E-3</v>
      </c>
      <c r="K333" s="28">
        <v>7.3000000000000001E-3</v>
      </c>
      <c r="L333" s="28">
        <v>0.95889999999999997</v>
      </c>
      <c r="M333" s="28">
        <v>2.0400000000000001E-2</v>
      </c>
      <c r="N333" s="28">
        <v>0.55359999999999998</v>
      </c>
      <c r="O333" s="28">
        <v>0</v>
      </c>
      <c r="P333" s="28">
        <v>0.1547</v>
      </c>
      <c r="Q333" s="28">
        <v>75.13</v>
      </c>
      <c r="R333" s="29">
        <v>48559.8</v>
      </c>
      <c r="S333" s="28">
        <v>0.21210000000000001</v>
      </c>
      <c r="T333" s="28">
        <v>0.1663</v>
      </c>
      <c r="U333" s="28">
        <v>0.62160000000000004</v>
      </c>
      <c r="V333" s="28">
        <v>17.5</v>
      </c>
      <c r="W333" s="28">
        <v>11.02</v>
      </c>
      <c r="X333" s="29">
        <v>66423.63</v>
      </c>
      <c r="Y333" s="28">
        <v>144.37</v>
      </c>
      <c r="Z333" s="29">
        <v>87407.14</v>
      </c>
      <c r="AA333" s="28">
        <v>0.76419999999999999</v>
      </c>
      <c r="AB333" s="28">
        <v>0.14940000000000001</v>
      </c>
      <c r="AC333" s="28">
        <v>8.4599999999999995E-2</v>
      </c>
      <c r="AD333" s="28">
        <v>1.8E-3</v>
      </c>
      <c r="AE333" s="28">
        <v>0.24049999999999999</v>
      </c>
      <c r="AF333" s="28">
        <v>87.41</v>
      </c>
      <c r="AG333" s="29">
        <v>2122.4499999999998</v>
      </c>
      <c r="AH333" s="28">
        <v>281.52999999999997</v>
      </c>
      <c r="AI333" s="29">
        <v>82538.240000000005</v>
      </c>
      <c r="AJ333" s="28" t="s">
        <v>16</v>
      </c>
      <c r="AK333" s="29">
        <v>25678</v>
      </c>
      <c r="AL333" s="29">
        <v>36422.01</v>
      </c>
      <c r="AM333" s="28">
        <v>33.340000000000003</v>
      </c>
      <c r="AN333" s="28">
        <v>23.22</v>
      </c>
      <c r="AO333" s="28">
        <v>24.93</v>
      </c>
      <c r="AP333" s="28">
        <v>4.0999999999999996</v>
      </c>
      <c r="AQ333" s="28">
        <v>857.07</v>
      </c>
      <c r="AR333" s="28">
        <v>0.86460000000000004</v>
      </c>
      <c r="AS333" s="29">
        <v>1112.22</v>
      </c>
      <c r="AT333" s="29">
        <v>2071.0500000000002</v>
      </c>
      <c r="AU333" s="29">
        <v>5282.86</v>
      </c>
      <c r="AV333" s="28">
        <v>883.41</v>
      </c>
      <c r="AW333" s="28">
        <v>239.76</v>
      </c>
      <c r="AX333" s="29">
        <v>9589.2999999999993</v>
      </c>
      <c r="AY333" s="29">
        <v>5918.1</v>
      </c>
      <c r="AZ333" s="28">
        <v>0.62029999999999996</v>
      </c>
      <c r="BA333" s="29">
        <v>2325.77</v>
      </c>
      <c r="BB333" s="28">
        <v>0.24379999999999999</v>
      </c>
      <c r="BC333" s="29">
        <v>1297.48</v>
      </c>
      <c r="BD333" s="28">
        <v>0.13600000000000001</v>
      </c>
      <c r="BE333" s="29">
        <v>9541.34</v>
      </c>
      <c r="BF333" s="29">
        <v>5624.88</v>
      </c>
      <c r="BG333" s="28">
        <v>2.7625000000000002</v>
      </c>
      <c r="BH333" s="28">
        <v>0.53359999999999996</v>
      </c>
      <c r="BI333" s="28">
        <v>0.24229999999999999</v>
      </c>
      <c r="BJ333" s="28">
        <v>0.16439999999999999</v>
      </c>
      <c r="BK333" s="28">
        <v>3.6400000000000002E-2</v>
      </c>
      <c r="BL333" s="28">
        <v>2.3400000000000001E-2</v>
      </c>
    </row>
    <row r="334" spans="1:64" x14ac:dyDescent="0.25">
      <c r="A334" s="28" t="s">
        <v>598</v>
      </c>
      <c r="B334" s="28">
        <v>45492</v>
      </c>
      <c r="C334" s="28">
        <v>27.86</v>
      </c>
      <c r="D334" s="28">
        <v>247</v>
      </c>
      <c r="E334" s="29">
        <v>6880.68</v>
      </c>
      <c r="F334" s="29">
        <v>6563.9</v>
      </c>
      <c r="G334" s="28">
        <v>2.1999999999999999E-2</v>
      </c>
      <c r="H334" s="28">
        <v>4.0000000000000002E-4</v>
      </c>
      <c r="I334" s="28">
        <v>3.9E-2</v>
      </c>
      <c r="J334" s="28">
        <v>1.1999999999999999E-3</v>
      </c>
      <c r="K334" s="28">
        <v>2.2800000000000001E-2</v>
      </c>
      <c r="L334" s="28">
        <v>0.88149999999999995</v>
      </c>
      <c r="M334" s="28">
        <v>3.3099999999999997E-2</v>
      </c>
      <c r="N334" s="28">
        <v>0.2782</v>
      </c>
      <c r="O334" s="28">
        <v>1.6899999999999998E-2</v>
      </c>
      <c r="P334" s="28">
        <v>0.1258</v>
      </c>
      <c r="Q334" s="28">
        <v>310.57</v>
      </c>
      <c r="R334" s="29">
        <v>62287.12</v>
      </c>
      <c r="S334" s="28">
        <v>0.25890000000000002</v>
      </c>
      <c r="T334" s="28">
        <v>0.1918</v>
      </c>
      <c r="U334" s="28">
        <v>0.54930000000000001</v>
      </c>
      <c r="V334" s="28">
        <v>19.149999999999999</v>
      </c>
      <c r="W334" s="28">
        <v>32.200000000000003</v>
      </c>
      <c r="X334" s="29">
        <v>86737.919999999998</v>
      </c>
      <c r="Y334" s="28">
        <v>210.31</v>
      </c>
      <c r="Z334" s="29">
        <v>176447.61</v>
      </c>
      <c r="AA334" s="28">
        <v>0.73299999999999998</v>
      </c>
      <c r="AB334" s="28">
        <v>0.2432</v>
      </c>
      <c r="AC334" s="28">
        <v>2.2800000000000001E-2</v>
      </c>
      <c r="AD334" s="28">
        <v>8.9999999999999998E-4</v>
      </c>
      <c r="AE334" s="28">
        <v>0.26700000000000002</v>
      </c>
      <c r="AF334" s="28">
        <v>176.45</v>
      </c>
      <c r="AG334" s="29">
        <v>6745.68</v>
      </c>
      <c r="AH334" s="28">
        <v>781.73</v>
      </c>
      <c r="AI334" s="29">
        <v>195475.08</v>
      </c>
      <c r="AJ334" s="28" t="s">
        <v>16</v>
      </c>
      <c r="AK334" s="29">
        <v>36119</v>
      </c>
      <c r="AL334" s="29">
        <v>53268.52</v>
      </c>
      <c r="AM334" s="28">
        <v>66.540000000000006</v>
      </c>
      <c r="AN334" s="28">
        <v>37.200000000000003</v>
      </c>
      <c r="AO334" s="28">
        <v>39.79</v>
      </c>
      <c r="AP334" s="28">
        <v>4.6900000000000004</v>
      </c>
      <c r="AQ334" s="28">
        <v>0</v>
      </c>
      <c r="AR334" s="28">
        <v>0.86599999999999999</v>
      </c>
      <c r="AS334" s="29">
        <v>1127.29</v>
      </c>
      <c r="AT334" s="29">
        <v>1946.79</v>
      </c>
      <c r="AU334" s="29">
        <v>5982.52</v>
      </c>
      <c r="AV334" s="29">
        <v>1133.19</v>
      </c>
      <c r="AW334" s="28">
        <v>347.79</v>
      </c>
      <c r="AX334" s="29">
        <v>10537.58</v>
      </c>
      <c r="AY334" s="29">
        <v>3320.17</v>
      </c>
      <c r="AZ334" s="28">
        <v>0.32540000000000002</v>
      </c>
      <c r="BA334" s="29">
        <v>6263.92</v>
      </c>
      <c r="BB334" s="28">
        <v>0.61399999999999999</v>
      </c>
      <c r="BC334" s="28">
        <v>618.20000000000005</v>
      </c>
      <c r="BD334" s="28">
        <v>6.0600000000000001E-2</v>
      </c>
      <c r="BE334" s="29">
        <v>10202.290000000001</v>
      </c>
      <c r="BF334" s="29">
        <v>1814.58</v>
      </c>
      <c r="BG334" s="28">
        <v>0.32950000000000002</v>
      </c>
      <c r="BH334" s="28">
        <v>0.59519999999999995</v>
      </c>
      <c r="BI334" s="28">
        <v>0.2407</v>
      </c>
      <c r="BJ334" s="28">
        <v>0.1201</v>
      </c>
      <c r="BK334" s="28">
        <v>2.5999999999999999E-2</v>
      </c>
      <c r="BL334" s="28">
        <v>1.7999999999999999E-2</v>
      </c>
    </row>
    <row r="335" spans="1:64" x14ac:dyDescent="0.25">
      <c r="A335" s="28" t="s">
        <v>599</v>
      </c>
      <c r="B335" s="28">
        <v>48629</v>
      </c>
      <c r="C335" s="28">
        <v>70.86</v>
      </c>
      <c r="D335" s="28">
        <v>18.25</v>
      </c>
      <c r="E335" s="29">
        <v>1292.98</v>
      </c>
      <c r="F335" s="29">
        <v>1273.48</v>
      </c>
      <c r="G335" s="28">
        <v>3.2000000000000002E-3</v>
      </c>
      <c r="H335" s="28">
        <v>4.0000000000000002E-4</v>
      </c>
      <c r="I335" s="28">
        <v>4.4999999999999997E-3</v>
      </c>
      <c r="J335" s="28">
        <v>1E-3</v>
      </c>
      <c r="K335" s="28">
        <v>8.3000000000000001E-3</v>
      </c>
      <c r="L335" s="28">
        <v>0.96919999999999995</v>
      </c>
      <c r="M335" s="28">
        <v>1.3299999999999999E-2</v>
      </c>
      <c r="N335" s="28">
        <v>0.23419999999999999</v>
      </c>
      <c r="O335" s="28">
        <v>0</v>
      </c>
      <c r="P335" s="28">
        <v>0.1104</v>
      </c>
      <c r="Q335" s="28">
        <v>59.02</v>
      </c>
      <c r="R335" s="29">
        <v>52241.75</v>
      </c>
      <c r="S335" s="28">
        <v>0.2656</v>
      </c>
      <c r="T335" s="28">
        <v>0.1933</v>
      </c>
      <c r="U335" s="28">
        <v>0.54100000000000004</v>
      </c>
      <c r="V335" s="28">
        <v>18.64</v>
      </c>
      <c r="W335" s="28">
        <v>8.41</v>
      </c>
      <c r="X335" s="29">
        <v>71351.91</v>
      </c>
      <c r="Y335" s="28">
        <v>149.51</v>
      </c>
      <c r="Z335" s="29">
        <v>117667.83</v>
      </c>
      <c r="AA335" s="28">
        <v>0.88959999999999995</v>
      </c>
      <c r="AB335" s="28">
        <v>6.4600000000000005E-2</v>
      </c>
      <c r="AC335" s="28">
        <v>4.4499999999999998E-2</v>
      </c>
      <c r="AD335" s="28">
        <v>1.1999999999999999E-3</v>
      </c>
      <c r="AE335" s="28">
        <v>0.11070000000000001</v>
      </c>
      <c r="AF335" s="28">
        <v>117.67</v>
      </c>
      <c r="AG335" s="29">
        <v>3045.69</v>
      </c>
      <c r="AH335" s="28">
        <v>431.37</v>
      </c>
      <c r="AI335" s="29">
        <v>116033.64</v>
      </c>
      <c r="AJ335" s="28" t="s">
        <v>16</v>
      </c>
      <c r="AK335" s="29">
        <v>33750</v>
      </c>
      <c r="AL335" s="29">
        <v>48299.18</v>
      </c>
      <c r="AM335" s="28">
        <v>40.200000000000003</v>
      </c>
      <c r="AN335" s="28">
        <v>25.02</v>
      </c>
      <c r="AO335" s="28">
        <v>27.18</v>
      </c>
      <c r="AP335" s="28">
        <v>4.76</v>
      </c>
      <c r="AQ335" s="29">
        <v>1239.32</v>
      </c>
      <c r="AR335" s="28">
        <v>1.018</v>
      </c>
      <c r="AS335" s="29">
        <v>1152.29</v>
      </c>
      <c r="AT335" s="29">
        <v>1724.27</v>
      </c>
      <c r="AU335" s="29">
        <v>5052.59</v>
      </c>
      <c r="AV335" s="28">
        <v>879.76</v>
      </c>
      <c r="AW335" s="28">
        <v>169.66</v>
      </c>
      <c r="AX335" s="29">
        <v>8978.56</v>
      </c>
      <c r="AY335" s="29">
        <v>4515.22</v>
      </c>
      <c r="AZ335" s="28">
        <v>0.5131</v>
      </c>
      <c r="BA335" s="29">
        <v>3722.64</v>
      </c>
      <c r="BB335" s="28">
        <v>0.42299999999999999</v>
      </c>
      <c r="BC335" s="28">
        <v>562.20000000000005</v>
      </c>
      <c r="BD335" s="28">
        <v>6.3899999999999998E-2</v>
      </c>
      <c r="BE335" s="29">
        <v>8800.06</v>
      </c>
      <c r="BF335" s="29">
        <v>4030.75</v>
      </c>
      <c r="BG335" s="28">
        <v>1.1657</v>
      </c>
      <c r="BH335" s="28">
        <v>0.57169999999999999</v>
      </c>
      <c r="BI335" s="28">
        <v>0.2167</v>
      </c>
      <c r="BJ335" s="28">
        <v>0.14449999999999999</v>
      </c>
      <c r="BK335" s="28">
        <v>3.5799999999999998E-2</v>
      </c>
      <c r="BL335" s="28">
        <v>3.1300000000000001E-2</v>
      </c>
    </row>
    <row r="336" spans="1:64" x14ac:dyDescent="0.25">
      <c r="A336" s="28" t="s">
        <v>600</v>
      </c>
      <c r="B336" s="28">
        <v>46920</v>
      </c>
      <c r="C336" s="28">
        <v>138.1</v>
      </c>
      <c r="D336" s="28">
        <v>16.39</v>
      </c>
      <c r="E336" s="29">
        <v>2263.4</v>
      </c>
      <c r="F336" s="29">
        <v>2224.62</v>
      </c>
      <c r="G336" s="28">
        <v>6.1000000000000004E-3</v>
      </c>
      <c r="H336" s="28">
        <v>2.9999999999999997E-4</v>
      </c>
      <c r="I336" s="28">
        <v>1.37E-2</v>
      </c>
      <c r="J336" s="28">
        <v>1E-3</v>
      </c>
      <c r="K336" s="28">
        <v>2.2499999999999999E-2</v>
      </c>
      <c r="L336" s="28">
        <v>0.92859999999999998</v>
      </c>
      <c r="M336" s="28">
        <v>2.8000000000000001E-2</v>
      </c>
      <c r="N336" s="28">
        <v>0.44030000000000002</v>
      </c>
      <c r="O336" s="28">
        <v>5.4000000000000003E-3</v>
      </c>
      <c r="P336" s="28">
        <v>0.14410000000000001</v>
      </c>
      <c r="Q336" s="28">
        <v>99.48</v>
      </c>
      <c r="R336" s="29">
        <v>52552.92</v>
      </c>
      <c r="S336" s="28">
        <v>0.18410000000000001</v>
      </c>
      <c r="T336" s="28">
        <v>0.19939999999999999</v>
      </c>
      <c r="U336" s="28">
        <v>0.61650000000000005</v>
      </c>
      <c r="V336" s="28">
        <v>18.559999999999999</v>
      </c>
      <c r="W336" s="28">
        <v>14.38</v>
      </c>
      <c r="X336" s="29">
        <v>71337.8</v>
      </c>
      <c r="Y336" s="28">
        <v>152.97999999999999</v>
      </c>
      <c r="Z336" s="29">
        <v>141369.15</v>
      </c>
      <c r="AA336" s="28">
        <v>0.69689999999999996</v>
      </c>
      <c r="AB336" s="28">
        <v>0.2011</v>
      </c>
      <c r="AC336" s="28">
        <v>0.1009</v>
      </c>
      <c r="AD336" s="28">
        <v>1.1000000000000001E-3</v>
      </c>
      <c r="AE336" s="28">
        <v>0.3039</v>
      </c>
      <c r="AF336" s="28">
        <v>141.37</v>
      </c>
      <c r="AG336" s="29">
        <v>3915.6</v>
      </c>
      <c r="AH336" s="28">
        <v>411.12</v>
      </c>
      <c r="AI336" s="29">
        <v>142573.07999999999</v>
      </c>
      <c r="AJ336" s="28" t="s">
        <v>16</v>
      </c>
      <c r="AK336" s="29">
        <v>29031</v>
      </c>
      <c r="AL336" s="29">
        <v>42990.97</v>
      </c>
      <c r="AM336" s="28">
        <v>40.799999999999997</v>
      </c>
      <c r="AN336" s="28">
        <v>25.55</v>
      </c>
      <c r="AO336" s="28">
        <v>28.61</v>
      </c>
      <c r="AP336" s="28">
        <v>4.01</v>
      </c>
      <c r="AQ336" s="28">
        <v>970.09</v>
      </c>
      <c r="AR336" s="28">
        <v>0.99199999999999999</v>
      </c>
      <c r="AS336" s="29">
        <v>1056.46</v>
      </c>
      <c r="AT336" s="29">
        <v>1821.4</v>
      </c>
      <c r="AU336" s="29">
        <v>5101.1099999999997</v>
      </c>
      <c r="AV336" s="28">
        <v>844.37</v>
      </c>
      <c r="AW336" s="28">
        <v>251.82</v>
      </c>
      <c r="AX336" s="29">
        <v>9075.15</v>
      </c>
      <c r="AY336" s="29">
        <v>4315.13</v>
      </c>
      <c r="AZ336" s="28">
        <v>0.46650000000000003</v>
      </c>
      <c r="BA336" s="29">
        <v>4117.12</v>
      </c>
      <c r="BB336" s="28">
        <v>0.4451</v>
      </c>
      <c r="BC336" s="28">
        <v>816.8</v>
      </c>
      <c r="BD336" s="28">
        <v>8.8300000000000003E-2</v>
      </c>
      <c r="BE336" s="29">
        <v>9249.06</v>
      </c>
      <c r="BF336" s="29">
        <v>3279.76</v>
      </c>
      <c r="BG336" s="28">
        <v>1.0036</v>
      </c>
      <c r="BH336" s="28">
        <v>0.56979999999999997</v>
      </c>
      <c r="BI336" s="28">
        <v>0.21779999999999999</v>
      </c>
      <c r="BJ336" s="28">
        <v>0.15640000000000001</v>
      </c>
      <c r="BK336" s="28">
        <v>3.4200000000000001E-2</v>
      </c>
      <c r="BL336" s="28">
        <v>2.18E-2</v>
      </c>
    </row>
    <row r="337" spans="1:64" x14ac:dyDescent="0.25">
      <c r="A337" s="28" t="s">
        <v>601</v>
      </c>
      <c r="B337" s="28">
        <v>44396</v>
      </c>
      <c r="C337" s="28">
        <v>48.9</v>
      </c>
      <c r="D337" s="28">
        <v>99.63</v>
      </c>
      <c r="E337" s="29">
        <v>4872.54</v>
      </c>
      <c r="F337" s="29">
        <v>4700.71</v>
      </c>
      <c r="G337" s="28">
        <v>2.01E-2</v>
      </c>
      <c r="H337" s="28">
        <v>5.0000000000000001E-4</v>
      </c>
      <c r="I337" s="28">
        <v>5.2400000000000002E-2</v>
      </c>
      <c r="J337" s="28">
        <v>1.5E-3</v>
      </c>
      <c r="K337" s="28">
        <v>2.7400000000000001E-2</v>
      </c>
      <c r="L337" s="28">
        <v>0.85340000000000005</v>
      </c>
      <c r="M337" s="28">
        <v>4.4699999999999997E-2</v>
      </c>
      <c r="N337" s="28">
        <v>0.33629999999999999</v>
      </c>
      <c r="O337" s="28">
        <v>1.44E-2</v>
      </c>
      <c r="P337" s="28">
        <v>0.128</v>
      </c>
      <c r="Q337" s="28">
        <v>210.58</v>
      </c>
      <c r="R337" s="29">
        <v>59997.99</v>
      </c>
      <c r="S337" s="28">
        <v>0.24129999999999999</v>
      </c>
      <c r="T337" s="28">
        <v>0.2089</v>
      </c>
      <c r="U337" s="28">
        <v>0.54979999999999996</v>
      </c>
      <c r="V337" s="28">
        <v>18.579999999999998</v>
      </c>
      <c r="W337" s="28">
        <v>25.38</v>
      </c>
      <c r="X337" s="29">
        <v>84465.26</v>
      </c>
      <c r="Y337" s="28">
        <v>188.45</v>
      </c>
      <c r="Z337" s="29">
        <v>174069.81</v>
      </c>
      <c r="AA337" s="28">
        <v>0.70179999999999998</v>
      </c>
      <c r="AB337" s="28">
        <v>0.26769999999999999</v>
      </c>
      <c r="AC337" s="28">
        <v>2.9499999999999998E-2</v>
      </c>
      <c r="AD337" s="28">
        <v>1E-3</v>
      </c>
      <c r="AE337" s="28">
        <v>0.29880000000000001</v>
      </c>
      <c r="AF337" s="28">
        <v>174.07</v>
      </c>
      <c r="AG337" s="29">
        <v>6086.6</v>
      </c>
      <c r="AH337" s="28">
        <v>671.13</v>
      </c>
      <c r="AI337" s="29">
        <v>193309.66</v>
      </c>
      <c r="AJ337" s="28" t="s">
        <v>16</v>
      </c>
      <c r="AK337" s="29">
        <v>33563</v>
      </c>
      <c r="AL337" s="29">
        <v>49251.29</v>
      </c>
      <c r="AM337" s="28">
        <v>59.19</v>
      </c>
      <c r="AN337" s="28">
        <v>33.1</v>
      </c>
      <c r="AO337" s="28">
        <v>37.01</v>
      </c>
      <c r="AP337" s="28">
        <v>4.6399999999999997</v>
      </c>
      <c r="AQ337" s="29">
        <v>1457.19</v>
      </c>
      <c r="AR337" s="28">
        <v>0.95640000000000003</v>
      </c>
      <c r="AS337" s="29">
        <v>1081.31</v>
      </c>
      <c r="AT337" s="29">
        <v>1912.23</v>
      </c>
      <c r="AU337" s="29">
        <v>5904.47</v>
      </c>
      <c r="AV337" s="29">
        <v>1047.3499999999999</v>
      </c>
      <c r="AW337" s="28">
        <v>308.10000000000002</v>
      </c>
      <c r="AX337" s="29">
        <v>10253.469999999999</v>
      </c>
      <c r="AY337" s="29">
        <v>3390.43</v>
      </c>
      <c r="AZ337" s="28">
        <v>0.34279999999999999</v>
      </c>
      <c r="BA337" s="29">
        <v>5788.68</v>
      </c>
      <c r="BB337" s="28">
        <v>0.58530000000000004</v>
      </c>
      <c r="BC337" s="28">
        <v>711.43</v>
      </c>
      <c r="BD337" s="28">
        <v>7.1900000000000006E-2</v>
      </c>
      <c r="BE337" s="29">
        <v>9890.5400000000009</v>
      </c>
      <c r="BF337" s="29">
        <v>1796.05</v>
      </c>
      <c r="BG337" s="28">
        <v>0.37209999999999999</v>
      </c>
      <c r="BH337" s="28">
        <v>0.59160000000000001</v>
      </c>
      <c r="BI337" s="28">
        <v>0.2324</v>
      </c>
      <c r="BJ337" s="28">
        <v>0.1288</v>
      </c>
      <c r="BK337" s="28">
        <v>2.8400000000000002E-2</v>
      </c>
      <c r="BL337" s="28">
        <v>1.8800000000000001E-2</v>
      </c>
    </row>
    <row r="338" spans="1:64" x14ac:dyDescent="0.25">
      <c r="A338" s="28" t="s">
        <v>602</v>
      </c>
      <c r="B338" s="28">
        <v>44404</v>
      </c>
      <c r="C338" s="28">
        <v>16.38</v>
      </c>
      <c r="D338" s="28">
        <v>395.48</v>
      </c>
      <c r="E338" s="29">
        <v>6478.4</v>
      </c>
      <c r="F338" s="29">
        <v>5487.86</v>
      </c>
      <c r="G338" s="28">
        <v>4.4999999999999997E-3</v>
      </c>
      <c r="H338" s="28">
        <v>4.0000000000000002E-4</v>
      </c>
      <c r="I338" s="28">
        <v>0.31359999999999999</v>
      </c>
      <c r="J338" s="28">
        <v>1.6000000000000001E-3</v>
      </c>
      <c r="K338" s="28">
        <v>6.1899999999999997E-2</v>
      </c>
      <c r="L338" s="28">
        <v>0.52859999999999996</v>
      </c>
      <c r="M338" s="28">
        <v>8.9399999999999993E-2</v>
      </c>
      <c r="N338" s="28">
        <v>0.7208</v>
      </c>
      <c r="O338" s="28">
        <v>1.78E-2</v>
      </c>
      <c r="P338" s="28">
        <v>0.1552</v>
      </c>
      <c r="Q338" s="28">
        <v>244.38</v>
      </c>
      <c r="R338" s="29">
        <v>55850.32</v>
      </c>
      <c r="S338" s="28">
        <v>0.2039</v>
      </c>
      <c r="T338" s="28">
        <v>0.19</v>
      </c>
      <c r="U338" s="28">
        <v>0.60599999999999998</v>
      </c>
      <c r="V338" s="28">
        <v>18.239999999999998</v>
      </c>
      <c r="W338" s="28">
        <v>39.11</v>
      </c>
      <c r="X338" s="29">
        <v>77309.16</v>
      </c>
      <c r="Y338" s="28">
        <v>164.06</v>
      </c>
      <c r="Z338" s="29">
        <v>87685.16</v>
      </c>
      <c r="AA338" s="28">
        <v>0.68959999999999999</v>
      </c>
      <c r="AB338" s="28">
        <v>0.2742</v>
      </c>
      <c r="AC338" s="28">
        <v>3.4099999999999998E-2</v>
      </c>
      <c r="AD338" s="28">
        <v>2E-3</v>
      </c>
      <c r="AE338" s="28">
        <v>0.31269999999999998</v>
      </c>
      <c r="AF338" s="28">
        <v>87.69</v>
      </c>
      <c r="AG338" s="29">
        <v>3188.51</v>
      </c>
      <c r="AH338" s="28">
        <v>422.7</v>
      </c>
      <c r="AI338" s="29">
        <v>96101.91</v>
      </c>
      <c r="AJ338" s="28" t="s">
        <v>16</v>
      </c>
      <c r="AK338" s="29">
        <v>24283</v>
      </c>
      <c r="AL338" s="29">
        <v>34048.480000000003</v>
      </c>
      <c r="AM338" s="28">
        <v>55.38</v>
      </c>
      <c r="AN338" s="28">
        <v>33.6</v>
      </c>
      <c r="AO338" s="28">
        <v>40.14</v>
      </c>
      <c r="AP338" s="28">
        <v>4.37</v>
      </c>
      <c r="AQ338" s="28">
        <v>659.12</v>
      </c>
      <c r="AR338" s="28">
        <v>1.1642999999999999</v>
      </c>
      <c r="AS338" s="29">
        <v>1318.75</v>
      </c>
      <c r="AT338" s="29">
        <v>2091.35</v>
      </c>
      <c r="AU338" s="29">
        <v>6339.46</v>
      </c>
      <c r="AV338" s="29">
        <v>1105.1099999999999</v>
      </c>
      <c r="AW338" s="28">
        <v>576.11</v>
      </c>
      <c r="AX338" s="29">
        <v>11430.78</v>
      </c>
      <c r="AY338" s="29">
        <v>6173.1</v>
      </c>
      <c r="AZ338" s="28">
        <v>0.53810000000000002</v>
      </c>
      <c r="BA338" s="29">
        <v>3608.37</v>
      </c>
      <c r="BB338" s="28">
        <v>0.31459999999999999</v>
      </c>
      <c r="BC338" s="29">
        <v>1689.87</v>
      </c>
      <c r="BD338" s="28">
        <v>0.14729999999999999</v>
      </c>
      <c r="BE338" s="29">
        <v>11471.34</v>
      </c>
      <c r="BF338" s="29">
        <v>4340.2</v>
      </c>
      <c r="BG338" s="28">
        <v>2.1265999999999998</v>
      </c>
      <c r="BH338" s="28">
        <v>0.54790000000000005</v>
      </c>
      <c r="BI338" s="28">
        <v>0.1988</v>
      </c>
      <c r="BJ338" s="28">
        <v>0.2117</v>
      </c>
      <c r="BK338" s="28">
        <v>2.6599999999999999E-2</v>
      </c>
      <c r="BL338" s="28">
        <v>1.5100000000000001E-2</v>
      </c>
    </row>
    <row r="339" spans="1:64" x14ac:dyDescent="0.25">
      <c r="A339" s="28" t="s">
        <v>603</v>
      </c>
      <c r="B339" s="28">
        <v>48173</v>
      </c>
      <c r="C339" s="28">
        <v>61.81</v>
      </c>
      <c r="D339" s="28">
        <v>45.66</v>
      </c>
      <c r="E339" s="29">
        <v>2822.06</v>
      </c>
      <c r="F339" s="29">
        <v>2833.67</v>
      </c>
      <c r="G339" s="28">
        <v>6.4999999999999997E-3</v>
      </c>
      <c r="H339" s="28">
        <v>2.0000000000000001E-4</v>
      </c>
      <c r="I339" s="28">
        <v>1.7600000000000001E-2</v>
      </c>
      <c r="J339" s="28">
        <v>1.2999999999999999E-3</v>
      </c>
      <c r="K339" s="28">
        <v>3.0499999999999999E-2</v>
      </c>
      <c r="L339" s="28">
        <v>0.91320000000000001</v>
      </c>
      <c r="M339" s="28">
        <v>3.0700000000000002E-2</v>
      </c>
      <c r="N339" s="28">
        <v>0.38109999999999999</v>
      </c>
      <c r="O339" s="28">
        <v>8.2000000000000007E-3</v>
      </c>
      <c r="P339" s="28">
        <v>0.13450000000000001</v>
      </c>
      <c r="Q339" s="28">
        <v>120.22</v>
      </c>
      <c r="R339" s="29">
        <v>54020.91</v>
      </c>
      <c r="S339" s="28">
        <v>0.22869999999999999</v>
      </c>
      <c r="T339" s="28">
        <v>0.21079999999999999</v>
      </c>
      <c r="U339" s="28">
        <v>0.5605</v>
      </c>
      <c r="V339" s="28">
        <v>19.48</v>
      </c>
      <c r="W339" s="28">
        <v>17.77</v>
      </c>
      <c r="X339" s="29">
        <v>73438.31</v>
      </c>
      <c r="Y339" s="28">
        <v>155.01</v>
      </c>
      <c r="Z339" s="29">
        <v>126063.8</v>
      </c>
      <c r="AA339" s="28">
        <v>0.81040000000000001</v>
      </c>
      <c r="AB339" s="28">
        <v>0.16009999999999999</v>
      </c>
      <c r="AC339" s="28">
        <v>2.8500000000000001E-2</v>
      </c>
      <c r="AD339" s="28">
        <v>1E-3</v>
      </c>
      <c r="AE339" s="28">
        <v>0.19040000000000001</v>
      </c>
      <c r="AF339" s="28">
        <v>126.06</v>
      </c>
      <c r="AG339" s="29">
        <v>3809.76</v>
      </c>
      <c r="AH339" s="28">
        <v>496.74</v>
      </c>
      <c r="AI339" s="29">
        <v>128596.45</v>
      </c>
      <c r="AJ339" s="28" t="s">
        <v>16</v>
      </c>
      <c r="AK339" s="29">
        <v>29852</v>
      </c>
      <c r="AL339" s="29">
        <v>44533.73</v>
      </c>
      <c r="AM339" s="28">
        <v>48.04</v>
      </c>
      <c r="AN339" s="28">
        <v>28.66</v>
      </c>
      <c r="AO339" s="28">
        <v>33.33</v>
      </c>
      <c r="AP339" s="28">
        <v>4.42</v>
      </c>
      <c r="AQ339" s="28">
        <v>639.78</v>
      </c>
      <c r="AR339" s="28">
        <v>0.93969999999999998</v>
      </c>
      <c r="AS339" s="29">
        <v>1055.04</v>
      </c>
      <c r="AT339" s="29">
        <v>1686.39</v>
      </c>
      <c r="AU339" s="29">
        <v>5023.5200000000004</v>
      </c>
      <c r="AV339" s="28">
        <v>992.38</v>
      </c>
      <c r="AW339" s="28">
        <v>219.06</v>
      </c>
      <c r="AX339" s="29">
        <v>8976.39</v>
      </c>
      <c r="AY339" s="29">
        <v>4139.53</v>
      </c>
      <c r="AZ339" s="28">
        <v>0.47539999999999999</v>
      </c>
      <c r="BA339" s="29">
        <v>3858.21</v>
      </c>
      <c r="BB339" s="28">
        <v>0.44309999999999999</v>
      </c>
      <c r="BC339" s="28">
        <v>710.07</v>
      </c>
      <c r="BD339" s="28">
        <v>8.1500000000000003E-2</v>
      </c>
      <c r="BE339" s="29">
        <v>8707.81</v>
      </c>
      <c r="BF339" s="29">
        <v>3596.95</v>
      </c>
      <c r="BG339" s="28">
        <v>1.0092000000000001</v>
      </c>
      <c r="BH339" s="28">
        <v>0.58199999999999996</v>
      </c>
      <c r="BI339" s="28">
        <v>0.2205</v>
      </c>
      <c r="BJ339" s="28">
        <v>0.14630000000000001</v>
      </c>
      <c r="BK339" s="28">
        <v>3.1699999999999999E-2</v>
      </c>
      <c r="BL339" s="28">
        <v>1.95E-2</v>
      </c>
    </row>
    <row r="340" spans="1:64" x14ac:dyDescent="0.25">
      <c r="A340" s="28" t="s">
        <v>604</v>
      </c>
      <c r="B340" s="28">
        <v>45500</v>
      </c>
      <c r="C340" s="28">
        <v>45.24</v>
      </c>
      <c r="D340" s="28">
        <v>115.99</v>
      </c>
      <c r="E340" s="29">
        <v>5247.15</v>
      </c>
      <c r="F340" s="29">
        <v>5038.05</v>
      </c>
      <c r="G340" s="28">
        <v>1.7999999999999999E-2</v>
      </c>
      <c r="H340" s="28">
        <v>2.9999999999999997E-4</v>
      </c>
      <c r="I340" s="28">
        <v>1.9699999999999999E-2</v>
      </c>
      <c r="J340" s="28">
        <v>1.1000000000000001E-3</v>
      </c>
      <c r="K340" s="28">
        <v>2.35E-2</v>
      </c>
      <c r="L340" s="28">
        <v>0.91069999999999995</v>
      </c>
      <c r="M340" s="28">
        <v>2.6800000000000001E-2</v>
      </c>
      <c r="N340" s="28">
        <v>0.18790000000000001</v>
      </c>
      <c r="O340" s="28">
        <v>8.6E-3</v>
      </c>
      <c r="P340" s="28">
        <v>0.11219999999999999</v>
      </c>
      <c r="Q340" s="28">
        <v>213.64</v>
      </c>
      <c r="R340" s="29">
        <v>60805.26</v>
      </c>
      <c r="S340" s="28">
        <v>0.2316</v>
      </c>
      <c r="T340" s="28">
        <v>0.21010000000000001</v>
      </c>
      <c r="U340" s="28">
        <v>0.55830000000000002</v>
      </c>
      <c r="V340" s="28">
        <v>20</v>
      </c>
      <c r="W340" s="28">
        <v>25.4</v>
      </c>
      <c r="X340" s="29">
        <v>83047.509999999995</v>
      </c>
      <c r="Y340" s="28">
        <v>203.17</v>
      </c>
      <c r="Z340" s="29">
        <v>168203.64</v>
      </c>
      <c r="AA340" s="28">
        <v>0.80089999999999995</v>
      </c>
      <c r="AB340" s="28">
        <v>0.17749999999999999</v>
      </c>
      <c r="AC340" s="28">
        <v>2.0799999999999999E-2</v>
      </c>
      <c r="AD340" s="28">
        <v>8.0000000000000004E-4</v>
      </c>
      <c r="AE340" s="28">
        <v>0.1991</v>
      </c>
      <c r="AF340" s="28">
        <v>168.2</v>
      </c>
      <c r="AG340" s="29">
        <v>5862.6</v>
      </c>
      <c r="AH340" s="28">
        <v>710.06</v>
      </c>
      <c r="AI340" s="29">
        <v>188934.41</v>
      </c>
      <c r="AJ340" s="28" t="s">
        <v>16</v>
      </c>
      <c r="AK340" s="29">
        <v>40041</v>
      </c>
      <c r="AL340" s="29">
        <v>63113.8</v>
      </c>
      <c r="AM340" s="28">
        <v>61.72</v>
      </c>
      <c r="AN340" s="28">
        <v>33.799999999999997</v>
      </c>
      <c r="AO340" s="28">
        <v>35.86</v>
      </c>
      <c r="AP340" s="28">
        <v>4.49</v>
      </c>
      <c r="AQ340" s="29">
        <v>1836.73</v>
      </c>
      <c r="AR340" s="28">
        <v>0.75370000000000004</v>
      </c>
      <c r="AS340" s="29">
        <v>1050.6199999999999</v>
      </c>
      <c r="AT340" s="29">
        <v>1824.34</v>
      </c>
      <c r="AU340" s="29">
        <v>5439.65</v>
      </c>
      <c r="AV340" s="28">
        <v>992.8</v>
      </c>
      <c r="AW340" s="28">
        <v>309.12</v>
      </c>
      <c r="AX340" s="29">
        <v>9616.52</v>
      </c>
      <c r="AY340" s="29">
        <v>3287.77</v>
      </c>
      <c r="AZ340" s="28">
        <v>0.35639999999999999</v>
      </c>
      <c r="BA340" s="29">
        <v>5450.31</v>
      </c>
      <c r="BB340" s="28">
        <v>0.59079999999999999</v>
      </c>
      <c r="BC340" s="28">
        <v>487.35</v>
      </c>
      <c r="BD340" s="28">
        <v>5.28E-2</v>
      </c>
      <c r="BE340" s="29">
        <v>9225.43</v>
      </c>
      <c r="BF340" s="29">
        <v>2118.29</v>
      </c>
      <c r="BG340" s="28">
        <v>0.34289999999999998</v>
      </c>
      <c r="BH340" s="28">
        <v>0.60340000000000005</v>
      </c>
      <c r="BI340" s="28">
        <v>0.23080000000000001</v>
      </c>
      <c r="BJ340" s="28">
        <v>0.1174</v>
      </c>
      <c r="BK340" s="28">
        <v>3.0700000000000002E-2</v>
      </c>
      <c r="BL340" s="28">
        <v>1.77E-2</v>
      </c>
    </row>
    <row r="341" spans="1:64" x14ac:dyDescent="0.25">
      <c r="A341" s="28" t="s">
        <v>605</v>
      </c>
      <c r="B341" s="28">
        <v>50633</v>
      </c>
      <c r="C341" s="28">
        <v>76.05</v>
      </c>
      <c r="D341" s="28">
        <v>9.66</v>
      </c>
      <c r="E341" s="28">
        <v>734.8</v>
      </c>
      <c r="F341" s="28">
        <v>743.24</v>
      </c>
      <c r="G341" s="28">
        <v>5.3E-3</v>
      </c>
      <c r="H341" s="28">
        <v>1E-4</v>
      </c>
      <c r="I341" s="28">
        <v>5.3E-3</v>
      </c>
      <c r="J341" s="28">
        <v>1.6000000000000001E-3</v>
      </c>
      <c r="K341" s="28">
        <v>3.4299999999999997E-2</v>
      </c>
      <c r="L341" s="28">
        <v>0.93069999999999997</v>
      </c>
      <c r="M341" s="28">
        <v>2.2700000000000001E-2</v>
      </c>
      <c r="N341" s="28">
        <v>0.39529999999999998</v>
      </c>
      <c r="O341" s="28">
        <v>1.5E-3</v>
      </c>
      <c r="P341" s="28">
        <v>0.13739999999999999</v>
      </c>
      <c r="Q341" s="28">
        <v>38.58</v>
      </c>
      <c r="R341" s="29">
        <v>48278.14</v>
      </c>
      <c r="S341" s="28">
        <v>0.22689999999999999</v>
      </c>
      <c r="T341" s="28">
        <v>0.17780000000000001</v>
      </c>
      <c r="U341" s="28">
        <v>0.59530000000000005</v>
      </c>
      <c r="V341" s="28">
        <v>16.39</v>
      </c>
      <c r="W341" s="28">
        <v>7.24</v>
      </c>
      <c r="X341" s="29">
        <v>58173.599999999999</v>
      </c>
      <c r="Y341" s="28">
        <v>98.17</v>
      </c>
      <c r="Z341" s="29">
        <v>109590.04</v>
      </c>
      <c r="AA341" s="28">
        <v>0.84130000000000005</v>
      </c>
      <c r="AB341" s="28">
        <v>0.10970000000000001</v>
      </c>
      <c r="AC341" s="28">
        <v>4.7500000000000001E-2</v>
      </c>
      <c r="AD341" s="28">
        <v>1.5E-3</v>
      </c>
      <c r="AE341" s="28">
        <v>0.16159999999999999</v>
      </c>
      <c r="AF341" s="28">
        <v>109.59</v>
      </c>
      <c r="AG341" s="29">
        <v>2745.72</v>
      </c>
      <c r="AH341" s="28">
        <v>400.87</v>
      </c>
      <c r="AI341" s="29">
        <v>101841.61</v>
      </c>
      <c r="AJ341" s="28" t="s">
        <v>16</v>
      </c>
      <c r="AK341" s="29">
        <v>29987</v>
      </c>
      <c r="AL341" s="29">
        <v>40316.5</v>
      </c>
      <c r="AM341" s="28">
        <v>43.29</v>
      </c>
      <c r="AN341" s="28">
        <v>23.94</v>
      </c>
      <c r="AO341" s="28">
        <v>29.28</v>
      </c>
      <c r="AP341" s="28">
        <v>4.28</v>
      </c>
      <c r="AQ341" s="29">
        <v>1137.55</v>
      </c>
      <c r="AR341" s="28">
        <v>1.2444999999999999</v>
      </c>
      <c r="AS341" s="29">
        <v>1239.07</v>
      </c>
      <c r="AT341" s="29">
        <v>1809.4</v>
      </c>
      <c r="AU341" s="29">
        <v>5158</v>
      </c>
      <c r="AV341" s="29">
        <v>1006.19</v>
      </c>
      <c r="AW341" s="28">
        <v>156.07</v>
      </c>
      <c r="AX341" s="29">
        <v>9368.73</v>
      </c>
      <c r="AY341" s="29">
        <v>4921.67</v>
      </c>
      <c r="AZ341" s="28">
        <v>0.50639999999999996</v>
      </c>
      <c r="BA341" s="29">
        <v>4052.95</v>
      </c>
      <c r="BB341" s="28">
        <v>0.41699999999999998</v>
      </c>
      <c r="BC341" s="28">
        <v>743.98</v>
      </c>
      <c r="BD341" s="28">
        <v>7.6600000000000001E-2</v>
      </c>
      <c r="BE341" s="29">
        <v>9718.6</v>
      </c>
      <c r="BF341" s="29">
        <v>4339.3900000000003</v>
      </c>
      <c r="BG341" s="28">
        <v>1.6339999999999999</v>
      </c>
      <c r="BH341" s="28">
        <v>0.5373</v>
      </c>
      <c r="BI341" s="28">
        <v>0.20080000000000001</v>
      </c>
      <c r="BJ341" s="28">
        <v>0.19339999999999999</v>
      </c>
      <c r="BK341" s="28">
        <v>3.5299999999999998E-2</v>
      </c>
      <c r="BL341" s="28">
        <v>3.3300000000000003E-2</v>
      </c>
    </row>
    <row r="342" spans="1:64" x14ac:dyDescent="0.25">
      <c r="A342" s="28" t="s">
        <v>606</v>
      </c>
      <c r="B342" s="28">
        <v>49361</v>
      </c>
      <c r="C342" s="28">
        <v>54.57</v>
      </c>
      <c r="D342" s="28">
        <v>11.52</v>
      </c>
      <c r="E342" s="28">
        <v>628.51</v>
      </c>
      <c r="F342" s="28">
        <v>649.71</v>
      </c>
      <c r="G342" s="28">
        <v>3.0999999999999999E-3</v>
      </c>
      <c r="H342" s="28">
        <v>1.1000000000000001E-3</v>
      </c>
      <c r="I342" s="28">
        <v>3.0999999999999999E-3</v>
      </c>
      <c r="J342" s="28">
        <v>8.0000000000000004E-4</v>
      </c>
      <c r="K342" s="28">
        <v>7.6E-3</v>
      </c>
      <c r="L342" s="28">
        <v>0.97399999999999998</v>
      </c>
      <c r="M342" s="28">
        <v>1.03E-2</v>
      </c>
      <c r="N342" s="28">
        <v>0.21429999999999999</v>
      </c>
      <c r="O342" s="28">
        <v>0</v>
      </c>
      <c r="P342" s="28">
        <v>0.115</v>
      </c>
      <c r="Q342" s="28">
        <v>33.07</v>
      </c>
      <c r="R342" s="29">
        <v>48205.68</v>
      </c>
      <c r="S342" s="28">
        <v>0.22270000000000001</v>
      </c>
      <c r="T342" s="28">
        <v>0.20300000000000001</v>
      </c>
      <c r="U342" s="28">
        <v>0.57430000000000003</v>
      </c>
      <c r="V342" s="28">
        <v>16.87</v>
      </c>
      <c r="W342" s="28">
        <v>5.76</v>
      </c>
      <c r="X342" s="29">
        <v>60604.38</v>
      </c>
      <c r="Y342" s="28">
        <v>106.48</v>
      </c>
      <c r="Z342" s="29">
        <v>105514.49</v>
      </c>
      <c r="AA342" s="28">
        <v>0.90190000000000003</v>
      </c>
      <c r="AB342" s="28">
        <v>6.0100000000000001E-2</v>
      </c>
      <c r="AC342" s="28">
        <v>3.6900000000000002E-2</v>
      </c>
      <c r="AD342" s="28">
        <v>1.1000000000000001E-3</v>
      </c>
      <c r="AE342" s="28">
        <v>9.8900000000000002E-2</v>
      </c>
      <c r="AF342" s="28">
        <v>105.51</v>
      </c>
      <c r="AG342" s="29">
        <v>2612.61</v>
      </c>
      <c r="AH342" s="28">
        <v>401.37</v>
      </c>
      <c r="AI342" s="29">
        <v>97926.75</v>
      </c>
      <c r="AJ342" s="28" t="s">
        <v>16</v>
      </c>
      <c r="AK342" s="29">
        <v>33955</v>
      </c>
      <c r="AL342" s="29">
        <v>47906.67</v>
      </c>
      <c r="AM342" s="28">
        <v>36.01</v>
      </c>
      <c r="AN342" s="28">
        <v>24.04</v>
      </c>
      <c r="AO342" s="28">
        <v>25.87</v>
      </c>
      <c r="AP342" s="28">
        <v>5</v>
      </c>
      <c r="AQ342" s="29">
        <v>1200.1600000000001</v>
      </c>
      <c r="AR342" s="28">
        <v>1.1021000000000001</v>
      </c>
      <c r="AS342" s="29">
        <v>1233.8699999999999</v>
      </c>
      <c r="AT342" s="29">
        <v>1678.71</v>
      </c>
      <c r="AU342" s="29">
        <v>5242.71</v>
      </c>
      <c r="AV342" s="28">
        <v>881.54</v>
      </c>
      <c r="AW342" s="28">
        <v>142.01</v>
      </c>
      <c r="AX342" s="29">
        <v>9178.84</v>
      </c>
      <c r="AY342" s="29">
        <v>4755.3900000000003</v>
      </c>
      <c r="AZ342" s="28">
        <v>0.52690000000000003</v>
      </c>
      <c r="BA342" s="29">
        <v>3697.63</v>
      </c>
      <c r="BB342" s="28">
        <v>0.40970000000000001</v>
      </c>
      <c r="BC342" s="28">
        <v>572.96</v>
      </c>
      <c r="BD342" s="28">
        <v>6.3500000000000001E-2</v>
      </c>
      <c r="BE342" s="29">
        <v>9025.9699999999993</v>
      </c>
      <c r="BF342" s="29">
        <v>4862.72</v>
      </c>
      <c r="BG342" s="28">
        <v>1.4997</v>
      </c>
      <c r="BH342" s="28">
        <v>0.56910000000000005</v>
      </c>
      <c r="BI342" s="28">
        <v>0.21729999999999999</v>
      </c>
      <c r="BJ342" s="28">
        <v>0.14649999999999999</v>
      </c>
      <c r="BK342" s="28">
        <v>3.6200000000000003E-2</v>
      </c>
      <c r="BL342" s="28">
        <v>3.0800000000000001E-2</v>
      </c>
    </row>
    <row r="343" spans="1:64" x14ac:dyDescent="0.25">
      <c r="A343" s="28" t="s">
        <v>607</v>
      </c>
      <c r="B343" s="28">
        <v>45518</v>
      </c>
      <c r="C343" s="28">
        <v>75.52</v>
      </c>
      <c r="D343" s="28">
        <v>21</v>
      </c>
      <c r="E343" s="29">
        <v>1586.25</v>
      </c>
      <c r="F343" s="29">
        <v>1601.24</v>
      </c>
      <c r="G343" s="28">
        <v>2.5999999999999999E-3</v>
      </c>
      <c r="H343" s="28">
        <v>1E-4</v>
      </c>
      <c r="I343" s="28">
        <v>6.7000000000000002E-3</v>
      </c>
      <c r="J343" s="28">
        <v>1.4E-3</v>
      </c>
      <c r="K343" s="28">
        <v>7.0000000000000001E-3</v>
      </c>
      <c r="L343" s="28">
        <v>0.9677</v>
      </c>
      <c r="M343" s="28">
        <v>1.46E-2</v>
      </c>
      <c r="N343" s="28">
        <v>0.40679999999999999</v>
      </c>
      <c r="O343" s="28">
        <v>0</v>
      </c>
      <c r="P343" s="28">
        <v>0.13600000000000001</v>
      </c>
      <c r="Q343" s="28">
        <v>70.69</v>
      </c>
      <c r="R343" s="29">
        <v>50629.48</v>
      </c>
      <c r="S343" s="28">
        <v>0.22639999999999999</v>
      </c>
      <c r="T343" s="28">
        <v>0.1913</v>
      </c>
      <c r="U343" s="28">
        <v>0.58230000000000004</v>
      </c>
      <c r="V343" s="28">
        <v>18.7</v>
      </c>
      <c r="W343" s="28">
        <v>11.56</v>
      </c>
      <c r="X343" s="29">
        <v>64571.17</v>
      </c>
      <c r="Y343" s="28">
        <v>132.24</v>
      </c>
      <c r="Z343" s="29">
        <v>103164.42</v>
      </c>
      <c r="AA343" s="28">
        <v>0.87760000000000005</v>
      </c>
      <c r="AB343" s="28">
        <v>7.4999999999999997E-2</v>
      </c>
      <c r="AC343" s="28">
        <v>4.6199999999999998E-2</v>
      </c>
      <c r="AD343" s="28">
        <v>1.1999999999999999E-3</v>
      </c>
      <c r="AE343" s="28">
        <v>0.123</v>
      </c>
      <c r="AF343" s="28">
        <v>103.16</v>
      </c>
      <c r="AG343" s="29">
        <v>2556.64</v>
      </c>
      <c r="AH343" s="28">
        <v>363.66</v>
      </c>
      <c r="AI343" s="29">
        <v>100625.26</v>
      </c>
      <c r="AJ343" s="28" t="s">
        <v>16</v>
      </c>
      <c r="AK343" s="29">
        <v>30718</v>
      </c>
      <c r="AL343" s="29">
        <v>41999.39</v>
      </c>
      <c r="AM343" s="28">
        <v>36.06</v>
      </c>
      <c r="AN343" s="28">
        <v>23.95</v>
      </c>
      <c r="AO343" s="28">
        <v>25.25</v>
      </c>
      <c r="AP343" s="28">
        <v>4.18</v>
      </c>
      <c r="AQ343" s="28">
        <v>647.48</v>
      </c>
      <c r="AR343" s="28">
        <v>0.96609999999999996</v>
      </c>
      <c r="AS343" s="29">
        <v>1039.3</v>
      </c>
      <c r="AT343" s="29">
        <v>1815.28</v>
      </c>
      <c r="AU343" s="29">
        <v>4791.6000000000004</v>
      </c>
      <c r="AV343" s="28">
        <v>760.04</v>
      </c>
      <c r="AW343" s="28">
        <v>247.19</v>
      </c>
      <c r="AX343" s="29">
        <v>8653.41</v>
      </c>
      <c r="AY343" s="29">
        <v>4990.75</v>
      </c>
      <c r="AZ343" s="28">
        <v>0.58009999999999995</v>
      </c>
      <c r="BA343" s="29">
        <v>2819.97</v>
      </c>
      <c r="BB343" s="28">
        <v>0.32779999999999998</v>
      </c>
      <c r="BC343" s="28">
        <v>792.77</v>
      </c>
      <c r="BD343" s="28">
        <v>9.2100000000000001E-2</v>
      </c>
      <c r="BE343" s="29">
        <v>8603.5</v>
      </c>
      <c r="BF343" s="29">
        <v>4895.17</v>
      </c>
      <c r="BG343" s="28">
        <v>1.823</v>
      </c>
      <c r="BH343" s="28">
        <v>0.56599999999999995</v>
      </c>
      <c r="BI343" s="28">
        <v>0.2225</v>
      </c>
      <c r="BJ343" s="28">
        <v>0.1502</v>
      </c>
      <c r="BK343" s="28">
        <v>3.95E-2</v>
      </c>
      <c r="BL343" s="28">
        <v>2.1899999999999999E-2</v>
      </c>
    </row>
    <row r="344" spans="1:64" x14ac:dyDescent="0.25">
      <c r="A344" s="28" t="s">
        <v>608</v>
      </c>
      <c r="B344" s="28">
        <v>49890</v>
      </c>
      <c r="C344" s="28">
        <v>112.24</v>
      </c>
      <c r="D344" s="28">
        <v>16.190000000000001</v>
      </c>
      <c r="E344" s="29">
        <v>1816.72</v>
      </c>
      <c r="F344" s="29">
        <v>1818.43</v>
      </c>
      <c r="G344" s="28">
        <v>2.0999999999999999E-3</v>
      </c>
      <c r="H344" s="28">
        <v>1E-4</v>
      </c>
      <c r="I344" s="28">
        <v>4.3E-3</v>
      </c>
      <c r="J344" s="28">
        <v>1.1000000000000001E-3</v>
      </c>
      <c r="K344" s="28">
        <v>5.7999999999999996E-3</v>
      </c>
      <c r="L344" s="28">
        <v>0.97319999999999995</v>
      </c>
      <c r="M344" s="28">
        <v>1.35E-2</v>
      </c>
      <c r="N344" s="28">
        <v>0.4874</v>
      </c>
      <c r="O344" s="28">
        <v>6.4000000000000003E-3</v>
      </c>
      <c r="P344" s="28">
        <v>0.14879999999999999</v>
      </c>
      <c r="Q344" s="28">
        <v>83.48</v>
      </c>
      <c r="R344" s="29">
        <v>50075.75</v>
      </c>
      <c r="S344" s="28">
        <v>0.21029999999999999</v>
      </c>
      <c r="T344" s="28">
        <v>0.18429999999999999</v>
      </c>
      <c r="U344" s="28">
        <v>0.60529999999999995</v>
      </c>
      <c r="V344" s="28">
        <v>17.850000000000001</v>
      </c>
      <c r="W344" s="28">
        <v>12.85</v>
      </c>
      <c r="X344" s="29">
        <v>64346.89</v>
      </c>
      <c r="Y344" s="28">
        <v>136.58000000000001</v>
      </c>
      <c r="Z344" s="29">
        <v>103113.84</v>
      </c>
      <c r="AA344" s="28">
        <v>0.79239999999999999</v>
      </c>
      <c r="AB344" s="28">
        <v>0.1376</v>
      </c>
      <c r="AC344" s="28">
        <v>6.8900000000000003E-2</v>
      </c>
      <c r="AD344" s="28">
        <v>1.1000000000000001E-3</v>
      </c>
      <c r="AE344" s="28">
        <v>0.21110000000000001</v>
      </c>
      <c r="AF344" s="28">
        <v>103.11</v>
      </c>
      <c r="AG344" s="29">
        <v>2715.82</v>
      </c>
      <c r="AH344" s="28">
        <v>342.55</v>
      </c>
      <c r="AI344" s="29">
        <v>97495.33</v>
      </c>
      <c r="AJ344" s="28" t="s">
        <v>16</v>
      </c>
      <c r="AK344" s="29">
        <v>27664</v>
      </c>
      <c r="AL344" s="29">
        <v>38827.199999999997</v>
      </c>
      <c r="AM344" s="28">
        <v>37.01</v>
      </c>
      <c r="AN344" s="28">
        <v>24.83</v>
      </c>
      <c r="AO344" s="28">
        <v>26.51</v>
      </c>
      <c r="AP344" s="28">
        <v>4.1900000000000004</v>
      </c>
      <c r="AQ344" s="28">
        <v>948.29</v>
      </c>
      <c r="AR344" s="28">
        <v>0.89859999999999995</v>
      </c>
      <c r="AS344" s="29">
        <v>1076.74</v>
      </c>
      <c r="AT344" s="29">
        <v>2000.93</v>
      </c>
      <c r="AU344" s="29">
        <v>5175.41</v>
      </c>
      <c r="AV344" s="28">
        <v>837.18</v>
      </c>
      <c r="AW344" s="28">
        <v>220.38</v>
      </c>
      <c r="AX344" s="29">
        <v>9310.65</v>
      </c>
      <c r="AY344" s="29">
        <v>5163.5200000000004</v>
      </c>
      <c r="AZ344" s="28">
        <v>0.57079999999999997</v>
      </c>
      <c r="BA344" s="29">
        <v>2867.27</v>
      </c>
      <c r="BB344" s="28">
        <v>0.317</v>
      </c>
      <c r="BC344" s="29">
        <v>1015.16</v>
      </c>
      <c r="BD344" s="28">
        <v>0.11219999999999999</v>
      </c>
      <c r="BE344" s="29">
        <v>9045.9500000000007</v>
      </c>
      <c r="BF344" s="29">
        <v>5029.12</v>
      </c>
      <c r="BG344" s="28">
        <v>2.0116000000000001</v>
      </c>
      <c r="BH344" s="28">
        <v>0.55159999999999998</v>
      </c>
      <c r="BI344" s="28">
        <v>0.24440000000000001</v>
      </c>
      <c r="BJ344" s="28">
        <v>0.14860000000000001</v>
      </c>
      <c r="BK344" s="28">
        <v>3.39E-2</v>
      </c>
      <c r="BL344" s="28">
        <v>2.1299999999999999E-2</v>
      </c>
    </row>
    <row r="345" spans="1:64" x14ac:dyDescent="0.25">
      <c r="A345" s="28" t="s">
        <v>609</v>
      </c>
      <c r="B345" s="28">
        <v>49627</v>
      </c>
      <c r="C345" s="28">
        <v>101.38</v>
      </c>
      <c r="D345" s="28">
        <v>12.3</v>
      </c>
      <c r="E345" s="29">
        <v>1247.08</v>
      </c>
      <c r="F345" s="29">
        <v>1251.43</v>
      </c>
      <c r="G345" s="28">
        <v>2E-3</v>
      </c>
      <c r="H345" s="28">
        <v>2.0000000000000001E-4</v>
      </c>
      <c r="I345" s="28">
        <v>5.3E-3</v>
      </c>
      <c r="J345" s="28">
        <v>1.8E-3</v>
      </c>
      <c r="K345" s="28">
        <v>1.01E-2</v>
      </c>
      <c r="L345" s="28">
        <v>0.96330000000000005</v>
      </c>
      <c r="M345" s="28">
        <v>1.7299999999999999E-2</v>
      </c>
      <c r="N345" s="28">
        <v>0.39040000000000002</v>
      </c>
      <c r="O345" s="28">
        <v>0</v>
      </c>
      <c r="P345" s="28">
        <v>0.1268</v>
      </c>
      <c r="Q345" s="28">
        <v>56.78</v>
      </c>
      <c r="R345" s="29">
        <v>50334.47</v>
      </c>
      <c r="S345" s="28">
        <v>0.2457</v>
      </c>
      <c r="T345" s="28">
        <v>0.17030000000000001</v>
      </c>
      <c r="U345" s="28">
        <v>0.58399999999999996</v>
      </c>
      <c r="V345" s="28">
        <v>18.11</v>
      </c>
      <c r="W345" s="28">
        <v>10.220000000000001</v>
      </c>
      <c r="X345" s="29">
        <v>59643.23</v>
      </c>
      <c r="Y345" s="28">
        <v>118.14</v>
      </c>
      <c r="Z345" s="29">
        <v>100862.56</v>
      </c>
      <c r="AA345" s="28">
        <v>0.91049999999999998</v>
      </c>
      <c r="AB345" s="28">
        <v>4.8099999999999997E-2</v>
      </c>
      <c r="AC345" s="28">
        <v>3.9800000000000002E-2</v>
      </c>
      <c r="AD345" s="28">
        <v>1.6000000000000001E-3</v>
      </c>
      <c r="AE345" s="28">
        <v>8.9899999999999994E-2</v>
      </c>
      <c r="AF345" s="28">
        <v>100.86</v>
      </c>
      <c r="AG345" s="29">
        <v>2409.15</v>
      </c>
      <c r="AH345" s="28">
        <v>360.67</v>
      </c>
      <c r="AI345" s="29">
        <v>94992.13</v>
      </c>
      <c r="AJ345" s="28" t="s">
        <v>16</v>
      </c>
      <c r="AK345" s="29">
        <v>31739</v>
      </c>
      <c r="AL345" s="29">
        <v>43178.02</v>
      </c>
      <c r="AM345" s="28">
        <v>34.72</v>
      </c>
      <c r="AN345" s="28">
        <v>23.55</v>
      </c>
      <c r="AO345" s="28">
        <v>24.82</v>
      </c>
      <c r="AP345" s="28">
        <v>4.2699999999999996</v>
      </c>
      <c r="AQ345" s="28">
        <v>889.21</v>
      </c>
      <c r="AR345" s="28">
        <v>1.0304</v>
      </c>
      <c r="AS345" s="28">
        <v>997.27</v>
      </c>
      <c r="AT345" s="29">
        <v>1895.42</v>
      </c>
      <c r="AU345" s="29">
        <v>5003.57</v>
      </c>
      <c r="AV345" s="28">
        <v>757.88</v>
      </c>
      <c r="AW345" s="28">
        <v>197.6</v>
      </c>
      <c r="AX345" s="29">
        <v>8851.74</v>
      </c>
      <c r="AY345" s="29">
        <v>5128.74</v>
      </c>
      <c r="AZ345" s="28">
        <v>0.57489999999999997</v>
      </c>
      <c r="BA345" s="29">
        <v>3004.89</v>
      </c>
      <c r="BB345" s="28">
        <v>0.33679999999999999</v>
      </c>
      <c r="BC345" s="28">
        <v>787.46</v>
      </c>
      <c r="BD345" s="28">
        <v>8.8300000000000003E-2</v>
      </c>
      <c r="BE345" s="29">
        <v>8921.09</v>
      </c>
      <c r="BF345" s="29">
        <v>5026.33</v>
      </c>
      <c r="BG345" s="28">
        <v>1.9080999999999999</v>
      </c>
      <c r="BH345" s="28">
        <v>0.55220000000000002</v>
      </c>
      <c r="BI345" s="28">
        <v>0.21529999999999999</v>
      </c>
      <c r="BJ345" s="28">
        <v>0.1714</v>
      </c>
      <c r="BK345" s="28">
        <v>3.8600000000000002E-2</v>
      </c>
      <c r="BL345" s="28">
        <v>2.2499999999999999E-2</v>
      </c>
    </row>
    <row r="346" spans="1:64" x14ac:dyDescent="0.25">
      <c r="A346" s="28" t="s">
        <v>610</v>
      </c>
      <c r="B346" s="28">
        <v>45948</v>
      </c>
      <c r="C346" s="28">
        <v>46.29</v>
      </c>
      <c r="D346" s="28">
        <v>22.94</v>
      </c>
      <c r="E346" s="29">
        <v>1061.78</v>
      </c>
      <c r="F346" s="29">
        <v>1054.19</v>
      </c>
      <c r="G346" s="28">
        <v>6.7999999999999996E-3</v>
      </c>
      <c r="H346" s="28">
        <v>2.9999999999999997E-4</v>
      </c>
      <c r="I346" s="28">
        <v>5.4999999999999997E-3</v>
      </c>
      <c r="J346" s="28">
        <v>1E-3</v>
      </c>
      <c r="K346" s="28">
        <v>1.04E-2</v>
      </c>
      <c r="L346" s="28">
        <v>0.96189999999999998</v>
      </c>
      <c r="M346" s="28">
        <v>1.4200000000000001E-2</v>
      </c>
      <c r="N346" s="28">
        <v>0.2135</v>
      </c>
      <c r="O346" s="28">
        <v>2.5999999999999999E-3</v>
      </c>
      <c r="P346" s="28">
        <v>0.1076</v>
      </c>
      <c r="Q346" s="28">
        <v>53.53</v>
      </c>
      <c r="R346" s="29">
        <v>53123.57</v>
      </c>
      <c r="S346" s="28">
        <v>0.17949999999999999</v>
      </c>
      <c r="T346" s="28">
        <v>0.19139999999999999</v>
      </c>
      <c r="U346" s="28">
        <v>0.62909999999999999</v>
      </c>
      <c r="V346" s="28">
        <v>18.18</v>
      </c>
      <c r="W346" s="28">
        <v>8.26</v>
      </c>
      <c r="X346" s="29">
        <v>64270.64</v>
      </c>
      <c r="Y346" s="28">
        <v>125.04</v>
      </c>
      <c r="Z346" s="29">
        <v>147017.91</v>
      </c>
      <c r="AA346" s="28">
        <v>0.82089999999999996</v>
      </c>
      <c r="AB346" s="28">
        <v>0.12939999999999999</v>
      </c>
      <c r="AC346" s="28">
        <v>4.8800000000000003E-2</v>
      </c>
      <c r="AD346" s="28">
        <v>8.9999999999999998E-4</v>
      </c>
      <c r="AE346" s="28">
        <v>0.1792</v>
      </c>
      <c r="AF346" s="28">
        <v>147.02000000000001</v>
      </c>
      <c r="AG346" s="29">
        <v>4322.3500000000004</v>
      </c>
      <c r="AH346" s="28">
        <v>533.77</v>
      </c>
      <c r="AI346" s="29">
        <v>150736.76</v>
      </c>
      <c r="AJ346" s="28" t="s">
        <v>16</v>
      </c>
      <c r="AK346" s="29">
        <v>34401</v>
      </c>
      <c r="AL346" s="29">
        <v>52484.32</v>
      </c>
      <c r="AM346" s="28">
        <v>47.37</v>
      </c>
      <c r="AN346" s="28">
        <v>27.91</v>
      </c>
      <c r="AO346" s="28">
        <v>30.65</v>
      </c>
      <c r="AP346" s="28">
        <v>4.83</v>
      </c>
      <c r="AQ346" s="29">
        <v>1193.2</v>
      </c>
      <c r="AR346" s="28">
        <v>1.0006999999999999</v>
      </c>
      <c r="AS346" s="29">
        <v>1190.76</v>
      </c>
      <c r="AT346" s="29">
        <v>1780.85</v>
      </c>
      <c r="AU346" s="29">
        <v>5065.21</v>
      </c>
      <c r="AV346" s="28">
        <v>951.17</v>
      </c>
      <c r="AW346" s="28">
        <v>198.56</v>
      </c>
      <c r="AX346" s="29">
        <v>9186.5499999999993</v>
      </c>
      <c r="AY346" s="29">
        <v>3808.9</v>
      </c>
      <c r="AZ346" s="28">
        <v>0.42070000000000002</v>
      </c>
      <c r="BA346" s="29">
        <v>4736.6099999999997</v>
      </c>
      <c r="BB346" s="28">
        <v>0.52310000000000001</v>
      </c>
      <c r="BC346" s="28">
        <v>509.14</v>
      </c>
      <c r="BD346" s="28">
        <v>5.62E-2</v>
      </c>
      <c r="BE346" s="29">
        <v>9054.65</v>
      </c>
      <c r="BF346" s="29">
        <v>3008.68</v>
      </c>
      <c r="BG346" s="28">
        <v>0.68689999999999996</v>
      </c>
      <c r="BH346" s="28">
        <v>0.58460000000000001</v>
      </c>
      <c r="BI346" s="28">
        <v>0.21149999999999999</v>
      </c>
      <c r="BJ346" s="28">
        <v>0.14749999999999999</v>
      </c>
      <c r="BK346" s="28">
        <v>3.3799999999999997E-2</v>
      </c>
      <c r="BL346" s="28">
        <v>2.2599999999999999E-2</v>
      </c>
    </row>
    <row r="347" spans="1:64" x14ac:dyDescent="0.25">
      <c r="A347" s="28" t="s">
        <v>611</v>
      </c>
      <c r="B347" s="28">
        <v>46672</v>
      </c>
      <c r="C347" s="28">
        <v>83.81</v>
      </c>
      <c r="D347" s="28">
        <v>10.16</v>
      </c>
      <c r="E347" s="28">
        <v>851.38</v>
      </c>
      <c r="F347" s="28">
        <v>840.19</v>
      </c>
      <c r="G347" s="28">
        <v>2.3999999999999998E-3</v>
      </c>
      <c r="H347" s="28">
        <v>2.0000000000000001E-4</v>
      </c>
      <c r="I347" s="28">
        <v>7.7000000000000002E-3</v>
      </c>
      <c r="J347" s="28">
        <v>6.9999999999999999E-4</v>
      </c>
      <c r="K347" s="28">
        <v>2.7199999999999998E-2</v>
      </c>
      <c r="L347" s="28">
        <v>0.93320000000000003</v>
      </c>
      <c r="M347" s="28">
        <v>2.8500000000000001E-2</v>
      </c>
      <c r="N347" s="28">
        <v>0.45379999999999998</v>
      </c>
      <c r="O347" s="28">
        <v>3.5999999999999999E-3</v>
      </c>
      <c r="P347" s="28">
        <v>0.13869999999999999</v>
      </c>
      <c r="Q347" s="28">
        <v>41.02</v>
      </c>
      <c r="R347" s="29">
        <v>47853.34</v>
      </c>
      <c r="S347" s="28">
        <v>0.24060000000000001</v>
      </c>
      <c r="T347" s="28">
        <v>0.1787</v>
      </c>
      <c r="U347" s="28">
        <v>0.58069999999999999</v>
      </c>
      <c r="V347" s="28">
        <v>16.82</v>
      </c>
      <c r="W347" s="28">
        <v>7.55</v>
      </c>
      <c r="X347" s="29">
        <v>58353.4</v>
      </c>
      <c r="Y347" s="28">
        <v>108.64</v>
      </c>
      <c r="Z347" s="29">
        <v>91983.82</v>
      </c>
      <c r="AA347" s="28">
        <v>0.88990000000000002</v>
      </c>
      <c r="AB347" s="28">
        <v>6.9099999999999995E-2</v>
      </c>
      <c r="AC347" s="28">
        <v>3.9E-2</v>
      </c>
      <c r="AD347" s="28">
        <v>2E-3</v>
      </c>
      <c r="AE347" s="28">
        <v>0.1134</v>
      </c>
      <c r="AF347" s="28">
        <v>91.98</v>
      </c>
      <c r="AG347" s="29">
        <v>2247.38</v>
      </c>
      <c r="AH347" s="28">
        <v>343.76</v>
      </c>
      <c r="AI347" s="29">
        <v>88376.68</v>
      </c>
      <c r="AJ347" s="28" t="s">
        <v>16</v>
      </c>
      <c r="AK347" s="29">
        <v>29592</v>
      </c>
      <c r="AL347" s="29">
        <v>40139.019999999997</v>
      </c>
      <c r="AM347" s="28">
        <v>37.74</v>
      </c>
      <c r="AN347" s="28">
        <v>23.84</v>
      </c>
      <c r="AO347" s="28">
        <v>26.44</v>
      </c>
      <c r="AP347" s="28">
        <v>4.38</v>
      </c>
      <c r="AQ347" s="29">
        <v>1075.5899999999999</v>
      </c>
      <c r="AR347" s="28">
        <v>1.28</v>
      </c>
      <c r="AS347" s="29">
        <v>1182.07</v>
      </c>
      <c r="AT347" s="29">
        <v>1914.2</v>
      </c>
      <c r="AU347" s="29">
        <v>5245.98</v>
      </c>
      <c r="AV347" s="28">
        <v>887</v>
      </c>
      <c r="AW347" s="28">
        <v>201.73</v>
      </c>
      <c r="AX347" s="29">
        <v>9430.99</v>
      </c>
      <c r="AY347" s="29">
        <v>5413.46</v>
      </c>
      <c r="AZ347" s="28">
        <v>0.56259999999999999</v>
      </c>
      <c r="BA347" s="29">
        <v>3325.48</v>
      </c>
      <c r="BB347" s="28">
        <v>0.34560000000000002</v>
      </c>
      <c r="BC347" s="28">
        <v>882.57</v>
      </c>
      <c r="BD347" s="28">
        <v>9.1700000000000004E-2</v>
      </c>
      <c r="BE347" s="29">
        <v>9621.52</v>
      </c>
      <c r="BF347" s="29">
        <v>5031.32</v>
      </c>
      <c r="BG347" s="28">
        <v>2.0394000000000001</v>
      </c>
      <c r="BH347" s="28">
        <v>0.53690000000000004</v>
      </c>
      <c r="BI347" s="28">
        <v>0.21629999999999999</v>
      </c>
      <c r="BJ347" s="28">
        <v>0.18190000000000001</v>
      </c>
      <c r="BK347" s="28">
        <v>3.56E-2</v>
      </c>
      <c r="BL347" s="28">
        <v>2.93E-2</v>
      </c>
    </row>
    <row r="348" spans="1:64" x14ac:dyDescent="0.25">
      <c r="A348" s="28" t="s">
        <v>612</v>
      </c>
      <c r="B348" s="28">
        <v>50039</v>
      </c>
      <c r="C348" s="28">
        <v>53.62</v>
      </c>
      <c r="D348" s="28">
        <v>23.7</v>
      </c>
      <c r="E348" s="29">
        <v>1270.73</v>
      </c>
      <c r="F348" s="29">
        <v>1255.76</v>
      </c>
      <c r="G348" s="28">
        <v>4.7000000000000002E-3</v>
      </c>
      <c r="H348" s="28">
        <v>1E-4</v>
      </c>
      <c r="I348" s="28">
        <v>5.4000000000000003E-3</v>
      </c>
      <c r="J348" s="28">
        <v>1.1999999999999999E-3</v>
      </c>
      <c r="K348" s="28">
        <v>1.0699999999999999E-2</v>
      </c>
      <c r="L348" s="28">
        <v>0.9627</v>
      </c>
      <c r="M348" s="28">
        <v>1.52E-2</v>
      </c>
      <c r="N348" s="28">
        <v>0.32100000000000001</v>
      </c>
      <c r="O348" s="28">
        <v>8.0000000000000004E-4</v>
      </c>
      <c r="P348" s="28">
        <v>0.1187</v>
      </c>
      <c r="Q348" s="28">
        <v>58.2</v>
      </c>
      <c r="R348" s="29">
        <v>53449.32</v>
      </c>
      <c r="S348" s="28">
        <v>0.1948</v>
      </c>
      <c r="T348" s="28">
        <v>0.21279999999999999</v>
      </c>
      <c r="U348" s="28">
        <v>0.59240000000000004</v>
      </c>
      <c r="V348" s="28">
        <v>18.45</v>
      </c>
      <c r="W348" s="28">
        <v>9.7899999999999991</v>
      </c>
      <c r="X348" s="29">
        <v>64006.55</v>
      </c>
      <c r="Y348" s="28">
        <v>125.25</v>
      </c>
      <c r="Z348" s="29">
        <v>141464.38</v>
      </c>
      <c r="AA348" s="28">
        <v>0.82630000000000003</v>
      </c>
      <c r="AB348" s="28">
        <v>0.12839999999999999</v>
      </c>
      <c r="AC348" s="28">
        <v>4.41E-2</v>
      </c>
      <c r="AD348" s="28">
        <v>1.1999999999999999E-3</v>
      </c>
      <c r="AE348" s="28">
        <v>0.1741</v>
      </c>
      <c r="AF348" s="28">
        <v>141.46</v>
      </c>
      <c r="AG348" s="29">
        <v>4049.79</v>
      </c>
      <c r="AH348" s="28">
        <v>497.67</v>
      </c>
      <c r="AI348" s="29">
        <v>145072.92000000001</v>
      </c>
      <c r="AJ348" s="28" t="s">
        <v>16</v>
      </c>
      <c r="AK348" s="29">
        <v>32461</v>
      </c>
      <c r="AL348" s="29">
        <v>46503.94</v>
      </c>
      <c r="AM348" s="28">
        <v>47.25</v>
      </c>
      <c r="AN348" s="28">
        <v>27.5</v>
      </c>
      <c r="AO348" s="28">
        <v>31.24</v>
      </c>
      <c r="AP348" s="28">
        <v>4.87</v>
      </c>
      <c r="AQ348" s="29">
        <v>1027.5</v>
      </c>
      <c r="AR348" s="28">
        <v>1.0688</v>
      </c>
      <c r="AS348" s="29">
        <v>1195.06</v>
      </c>
      <c r="AT348" s="29">
        <v>1874</v>
      </c>
      <c r="AU348" s="29">
        <v>5066.55</v>
      </c>
      <c r="AV348" s="28">
        <v>884.13</v>
      </c>
      <c r="AW348" s="28">
        <v>219.57</v>
      </c>
      <c r="AX348" s="29">
        <v>9239.31</v>
      </c>
      <c r="AY348" s="29">
        <v>4039.57</v>
      </c>
      <c r="AZ348" s="28">
        <v>0.45200000000000001</v>
      </c>
      <c r="BA348" s="29">
        <v>4254.6400000000003</v>
      </c>
      <c r="BB348" s="28">
        <v>0.47610000000000002</v>
      </c>
      <c r="BC348" s="28">
        <v>642.47</v>
      </c>
      <c r="BD348" s="28">
        <v>7.1900000000000006E-2</v>
      </c>
      <c r="BE348" s="29">
        <v>8936.68</v>
      </c>
      <c r="BF348" s="29">
        <v>3215.86</v>
      </c>
      <c r="BG348" s="28">
        <v>0.86770000000000003</v>
      </c>
      <c r="BH348" s="28">
        <v>0.57410000000000005</v>
      </c>
      <c r="BI348" s="28">
        <v>0.21659999999999999</v>
      </c>
      <c r="BJ348" s="28">
        <v>0.15359999999999999</v>
      </c>
      <c r="BK348" s="28">
        <v>3.5200000000000002E-2</v>
      </c>
      <c r="BL348" s="28">
        <v>2.0500000000000001E-2</v>
      </c>
    </row>
    <row r="349" spans="1:64" x14ac:dyDescent="0.25">
      <c r="A349" s="28" t="s">
        <v>613</v>
      </c>
      <c r="B349" s="28">
        <v>50740</v>
      </c>
      <c r="C349" s="28">
        <v>85.52</v>
      </c>
      <c r="D349" s="28">
        <v>11.35</v>
      </c>
      <c r="E349" s="28">
        <v>970.31</v>
      </c>
      <c r="F349" s="28">
        <v>978.95</v>
      </c>
      <c r="G349" s="28">
        <v>3.3E-3</v>
      </c>
      <c r="H349" s="28">
        <v>1E-4</v>
      </c>
      <c r="I349" s="28">
        <v>4.1999999999999997E-3</v>
      </c>
      <c r="J349" s="28">
        <v>4.0000000000000002E-4</v>
      </c>
      <c r="K349" s="28">
        <v>6.0000000000000001E-3</v>
      </c>
      <c r="L349" s="28">
        <v>0.97330000000000005</v>
      </c>
      <c r="M349" s="28">
        <v>1.2699999999999999E-2</v>
      </c>
      <c r="N349" s="28">
        <v>0.34589999999999999</v>
      </c>
      <c r="O349" s="28">
        <v>0</v>
      </c>
      <c r="P349" s="28">
        <v>0.13189999999999999</v>
      </c>
      <c r="Q349" s="28">
        <v>46.4</v>
      </c>
      <c r="R349" s="29">
        <v>48995.23</v>
      </c>
      <c r="S349" s="28">
        <v>0.2492</v>
      </c>
      <c r="T349" s="28">
        <v>0.1709</v>
      </c>
      <c r="U349" s="28">
        <v>0.57989999999999997</v>
      </c>
      <c r="V349" s="28">
        <v>17.66</v>
      </c>
      <c r="W349" s="28">
        <v>7.93</v>
      </c>
      <c r="X349" s="29">
        <v>61835.07</v>
      </c>
      <c r="Y349" s="28">
        <v>118.98</v>
      </c>
      <c r="Z349" s="29">
        <v>108714.22</v>
      </c>
      <c r="AA349" s="28">
        <v>0.89939999999999998</v>
      </c>
      <c r="AB349" s="28">
        <v>5.5199999999999999E-2</v>
      </c>
      <c r="AC349" s="28">
        <v>4.41E-2</v>
      </c>
      <c r="AD349" s="28">
        <v>1.4E-3</v>
      </c>
      <c r="AE349" s="28">
        <v>0.10100000000000001</v>
      </c>
      <c r="AF349" s="28">
        <v>108.71</v>
      </c>
      <c r="AG349" s="29">
        <v>2655.61</v>
      </c>
      <c r="AH349" s="28">
        <v>409.92</v>
      </c>
      <c r="AI349" s="29">
        <v>105112.65</v>
      </c>
      <c r="AJ349" s="28" t="s">
        <v>16</v>
      </c>
      <c r="AK349" s="29">
        <v>31158</v>
      </c>
      <c r="AL349" s="29">
        <v>43206.55</v>
      </c>
      <c r="AM349" s="28">
        <v>36.67</v>
      </c>
      <c r="AN349" s="28">
        <v>23.62</v>
      </c>
      <c r="AO349" s="28">
        <v>26.03</v>
      </c>
      <c r="AP349" s="28">
        <v>4.5</v>
      </c>
      <c r="AQ349" s="29">
        <v>1143.48</v>
      </c>
      <c r="AR349" s="28">
        <v>1.0867</v>
      </c>
      <c r="AS349" s="29">
        <v>1181.5</v>
      </c>
      <c r="AT349" s="29">
        <v>1912.45</v>
      </c>
      <c r="AU349" s="29">
        <v>5133.99</v>
      </c>
      <c r="AV349" s="28">
        <v>861.2</v>
      </c>
      <c r="AW349" s="28">
        <v>197.78</v>
      </c>
      <c r="AX349" s="29">
        <v>9286.92</v>
      </c>
      <c r="AY349" s="29">
        <v>4825.1400000000003</v>
      </c>
      <c r="AZ349" s="28">
        <v>0.5252</v>
      </c>
      <c r="BA349" s="29">
        <v>3687.06</v>
      </c>
      <c r="BB349" s="28">
        <v>0.40129999999999999</v>
      </c>
      <c r="BC349" s="28">
        <v>675.44</v>
      </c>
      <c r="BD349" s="28">
        <v>7.3499999999999996E-2</v>
      </c>
      <c r="BE349" s="29">
        <v>9187.64</v>
      </c>
      <c r="BF349" s="29">
        <v>4532.8100000000004</v>
      </c>
      <c r="BG349" s="28">
        <v>1.585</v>
      </c>
      <c r="BH349" s="28">
        <v>0.53969999999999996</v>
      </c>
      <c r="BI349" s="28">
        <v>0.2147</v>
      </c>
      <c r="BJ349" s="28">
        <v>0.17929999999999999</v>
      </c>
      <c r="BK349" s="28">
        <v>3.8100000000000002E-2</v>
      </c>
      <c r="BL349" s="28">
        <v>2.81E-2</v>
      </c>
    </row>
    <row r="350" spans="1:64" x14ac:dyDescent="0.25">
      <c r="A350" s="28" t="s">
        <v>614</v>
      </c>
      <c r="B350" s="28">
        <v>139303</v>
      </c>
      <c r="C350" s="28">
        <v>50.81</v>
      </c>
      <c r="D350" s="28">
        <v>45.14</v>
      </c>
      <c r="E350" s="29">
        <v>2293.4899999999998</v>
      </c>
      <c r="F350" s="29">
        <v>2253.0500000000002</v>
      </c>
      <c r="G350" s="28">
        <v>1.55E-2</v>
      </c>
      <c r="H350" s="28">
        <v>4.0000000000000002E-4</v>
      </c>
      <c r="I350" s="28">
        <v>4.2700000000000002E-2</v>
      </c>
      <c r="J350" s="28">
        <v>1.5E-3</v>
      </c>
      <c r="K350" s="28">
        <v>2.8299999999999999E-2</v>
      </c>
      <c r="L350" s="28">
        <v>0.86750000000000005</v>
      </c>
      <c r="M350" s="28">
        <v>4.3999999999999997E-2</v>
      </c>
      <c r="N350" s="28">
        <v>0.31929999999999997</v>
      </c>
      <c r="O350" s="28">
        <v>7.7999999999999996E-3</v>
      </c>
      <c r="P350" s="28">
        <v>0.12180000000000001</v>
      </c>
      <c r="Q350" s="28">
        <v>109.85</v>
      </c>
      <c r="R350" s="29">
        <v>58784.18</v>
      </c>
      <c r="S350" s="28">
        <v>0.22620000000000001</v>
      </c>
      <c r="T350" s="28">
        <v>0.1978</v>
      </c>
      <c r="U350" s="28">
        <v>0.57599999999999996</v>
      </c>
      <c r="V350" s="28">
        <v>17.86</v>
      </c>
      <c r="W350" s="28">
        <v>16.260000000000002</v>
      </c>
      <c r="X350" s="29">
        <v>75396.56</v>
      </c>
      <c r="Y350" s="28">
        <v>136.88</v>
      </c>
      <c r="Z350" s="29">
        <v>183650.84</v>
      </c>
      <c r="AA350" s="28">
        <v>0.66710000000000003</v>
      </c>
      <c r="AB350" s="28">
        <v>0.28749999999999998</v>
      </c>
      <c r="AC350" s="28">
        <v>4.4200000000000003E-2</v>
      </c>
      <c r="AD350" s="28">
        <v>1.1000000000000001E-3</v>
      </c>
      <c r="AE350" s="28">
        <v>0.3332</v>
      </c>
      <c r="AF350" s="28">
        <v>183.65</v>
      </c>
      <c r="AG350" s="29">
        <v>5906.1</v>
      </c>
      <c r="AH350" s="28">
        <v>617.49</v>
      </c>
      <c r="AI350" s="29">
        <v>197980.06</v>
      </c>
      <c r="AJ350" s="28" t="s">
        <v>16</v>
      </c>
      <c r="AK350" s="29">
        <v>33090</v>
      </c>
      <c r="AL350" s="29">
        <v>51494.1</v>
      </c>
      <c r="AM350" s="28">
        <v>50.13</v>
      </c>
      <c r="AN350" s="28">
        <v>30.5</v>
      </c>
      <c r="AO350" s="28">
        <v>33.619999999999997</v>
      </c>
      <c r="AP350" s="28">
        <v>4.49</v>
      </c>
      <c r="AQ350" s="29">
        <v>1234.17</v>
      </c>
      <c r="AR350" s="28">
        <v>0.90310000000000001</v>
      </c>
      <c r="AS350" s="29">
        <v>1174.69</v>
      </c>
      <c r="AT350" s="29">
        <v>1908.91</v>
      </c>
      <c r="AU350" s="29">
        <v>5866.11</v>
      </c>
      <c r="AV350" s="29">
        <v>1076.18</v>
      </c>
      <c r="AW350" s="28">
        <v>282.77999999999997</v>
      </c>
      <c r="AX350" s="29">
        <v>10308.68</v>
      </c>
      <c r="AY350" s="29">
        <v>3536.51</v>
      </c>
      <c r="AZ350" s="28">
        <v>0.34820000000000001</v>
      </c>
      <c r="BA350" s="29">
        <v>5960.57</v>
      </c>
      <c r="BB350" s="28">
        <v>0.58689999999999998</v>
      </c>
      <c r="BC350" s="28">
        <v>658.42</v>
      </c>
      <c r="BD350" s="28">
        <v>6.4799999999999996E-2</v>
      </c>
      <c r="BE350" s="29">
        <v>10155.5</v>
      </c>
      <c r="BF350" s="29">
        <v>1837.04</v>
      </c>
      <c r="BG350" s="28">
        <v>0.3584</v>
      </c>
      <c r="BH350" s="28">
        <v>0.59150000000000003</v>
      </c>
      <c r="BI350" s="28">
        <v>0.217</v>
      </c>
      <c r="BJ350" s="28">
        <v>0.1386</v>
      </c>
      <c r="BK350" s="28">
        <v>3.0099999999999998E-2</v>
      </c>
      <c r="BL350" s="28">
        <v>2.2800000000000001E-2</v>
      </c>
    </row>
    <row r="351" spans="1:64" x14ac:dyDescent="0.25">
      <c r="A351" s="28" t="s">
        <v>615</v>
      </c>
      <c r="B351" s="28">
        <v>47712</v>
      </c>
      <c r="C351" s="28">
        <v>58.33</v>
      </c>
      <c r="D351" s="28">
        <v>13.27</v>
      </c>
      <c r="E351" s="28">
        <v>774.04</v>
      </c>
      <c r="F351" s="28">
        <v>784.24</v>
      </c>
      <c r="G351" s="28">
        <v>4.8999999999999998E-3</v>
      </c>
      <c r="H351" s="28">
        <v>5.0000000000000001E-4</v>
      </c>
      <c r="I351" s="28">
        <v>5.3E-3</v>
      </c>
      <c r="J351" s="28">
        <v>1.5E-3</v>
      </c>
      <c r="K351" s="28">
        <v>1.1900000000000001E-2</v>
      </c>
      <c r="L351" s="28">
        <v>0.95989999999999998</v>
      </c>
      <c r="M351" s="28">
        <v>1.5900000000000001E-2</v>
      </c>
      <c r="N351" s="28">
        <v>0.31259999999999999</v>
      </c>
      <c r="O351" s="28">
        <v>5.9999999999999995E-4</v>
      </c>
      <c r="P351" s="28">
        <v>0.1192</v>
      </c>
      <c r="Q351" s="28">
        <v>38.47</v>
      </c>
      <c r="R351" s="29">
        <v>48432.43</v>
      </c>
      <c r="S351" s="28">
        <v>0.2482</v>
      </c>
      <c r="T351" s="28">
        <v>0.17530000000000001</v>
      </c>
      <c r="U351" s="28">
        <v>0.57650000000000001</v>
      </c>
      <c r="V351" s="28">
        <v>17.2</v>
      </c>
      <c r="W351" s="28">
        <v>7.03</v>
      </c>
      <c r="X351" s="29">
        <v>58400.94</v>
      </c>
      <c r="Y351" s="28">
        <v>106.78</v>
      </c>
      <c r="Z351" s="29">
        <v>115354.48</v>
      </c>
      <c r="AA351" s="28">
        <v>0.85909999999999997</v>
      </c>
      <c r="AB351" s="28">
        <v>0.1042</v>
      </c>
      <c r="AC351" s="28">
        <v>3.5299999999999998E-2</v>
      </c>
      <c r="AD351" s="28">
        <v>1.4E-3</v>
      </c>
      <c r="AE351" s="28">
        <v>0.1416</v>
      </c>
      <c r="AF351" s="28">
        <v>115.35</v>
      </c>
      <c r="AG351" s="29">
        <v>2874.26</v>
      </c>
      <c r="AH351" s="28">
        <v>418.95</v>
      </c>
      <c r="AI351" s="29">
        <v>116036.08</v>
      </c>
      <c r="AJ351" s="28" t="s">
        <v>16</v>
      </c>
      <c r="AK351" s="29">
        <v>30832</v>
      </c>
      <c r="AL351" s="29">
        <v>42847.72</v>
      </c>
      <c r="AM351" s="28">
        <v>42.86</v>
      </c>
      <c r="AN351" s="28">
        <v>23.72</v>
      </c>
      <c r="AO351" s="28">
        <v>27.51</v>
      </c>
      <c r="AP351" s="28">
        <v>4.6100000000000003</v>
      </c>
      <c r="AQ351" s="29">
        <v>1121.49</v>
      </c>
      <c r="AR351" s="28">
        <v>1.1232</v>
      </c>
      <c r="AS351" s="29">
        <v>1198.1300000000001</v>
      </c>
      <c r="AT351" s="29">
        <v>1715.7</v>
      </c>
      <c r="AU351" s="29">
        <v>4969.29</v>
      </c>
      <c r="AV351" s="28">
        <v>904.21</v>
      </c>
      <c r="AW351" s="28">
        <v>171.38</v>
      </c>
      <c r="AX351" s="29">
        <v>8958.7000000000007</v>
      </c>
      <c r="AY351" s="29">
        <v>4463.5600000000004</v>
      </c>
      <c r="AZ351" s="28">
        <v>0.49640000000000001</v>
      </c>
      <c r="BA351" s="29">
        <v>3854.78</v>
      </c>
      <c r="BB351" s="28">
        <v>0.42870000000000003</v>
      </c>
      <c r="BC351" s="28">
        <v>673.79</v>
      </c>
      <c r="BD351" s="28">
        <v>7.4899999999999994E-2</v>
      </c>
      <c r="BE351" s="29">
        <v>8992.14</v>
      </c>
      <c r="BF351" s="29">
        <v>4013.75</v>
      </c>
      <c r="BG351" s="28">
        <v>1.2823</v>
      </c>
      <c r="BH351" s="28">
        <v>0.55159999999999998</v>
      </c>
      <c r="BI351" s="28">
        <v>0.21099999999999999</v>
      </c>
      <c r="BJ351" s="28">
        <v>0.17430000000000001</v>
      </c>
      <c r="BK351" s="28">
        <v>3.5400000000000001E-2</v>
      </c>
      <c r="BL351" s="28">
        <v>2.7699999999999999E-2</v>
      </c>
    </row>
    <row r="352" spans="1:64" x14ac:dyDescent="0.25">
      <c r="A352" s="28" t="s">
        <v>616</v>
      </c>
      <c r="B352" s="28">
        <v>45526</v>
      </c>
      <c r="C352" s="28">
        <v>73.48</v>
      </c>
      <c r="D352" s="28">
        <v>13.82</v>
      </c>
      <c r="E352" s="29">
        <v>1015.57</v>
      </c>
      <c r="F352" s="29">
        <v>1021.86</v>
      </c>
      <c r="G352" s="28">
        <v>4.4000000000000003E-3</v>
      </c>
      <c r="H352" s="28">
        <v>0</v>
      </c>
      <c r="I352" s="28">
        <v>4.7000000000000002E-3</v>
      </c>
      <c r="J352" s="28">
        <v>2.0999999999999999E-3</v>
      </c>
      <c r="K352" s="28">
        <v>1.8599999999999998E-2</v>
      </c>
      <c r="L352" s="28">
        <v>0.95089999999999997</v>
      </c>
      <c r="M352" s="28">
        <v>1.9199999999999998E-2</v>
      </c>
      <c r="N352" s="28">
        <v>0.37159999999999999</v>
      </c>
      <c r="O352" s="28">
        <v>0</v>
      </c>
      <c r="P352" s="28">
        <v>0.12920000000000001</v>
      </c>
      <c r="Q352" s="28">
        <v>49.28</v>
      </c>
      <c r="R352" s="29">
        <v>50741.91</v>
      </c>
      <c r="S352" s="28">
        <v>0.21379999999999999</v>
      </c>
      <c r="T352" s="28">
        <v>0.1968</v>
      </c>
      <c r="U352" s="28">
        <v>0.58950000000000002</v>
      </c>
      <c r="V352" s="28">
        <v>17.36</v>
      </c>
      <c r="W352" s="28">
        <v>8.49</v>
      </c>
      <c r="X352" s="29">
        <v>59952.9</v>
      </c>
      <c r="Y352" s="28">
        <v>114.99</v>
      </c>
      <c r="Z352" s="29">
        <v>114130.93</v>
      </c>
      <c r="AA352" s="28">
        <v>0.84789999999999999</v>
      </c>
      <c r="AB352" s="28">
        <v>0.1075</v>
      </c>
      <c r="AC352" s="28">
        <v>4.3200000000000002E-2</v>
      </c>
      <c r="AD352" s="28">
        <v>1.2999999999999999E-3</v>
      </c>
      <c r="AE352" s="28">
        <v>0.153</v>
      </c>
      <c r="AF352" s="28">
        <v>114.13</v>
      </c>
      <c r="AG352" s="29">
        <v>3039.75</v>
      </c>
      <c r="AH352" s="28">
        <v>419.86</v>
      </c>
      <c r="AI352" s="29">
        <v>114793.1</v>
      </c>
      <c r="AJ352" s="28" t="s">
        <v>16</v>
      </c>
      <c r="AK352" s="29">
        <v>30687</v>
      </c>
      <c r="AL352" s="29">
        <v>41878.019999999997</v>
      </c>
      <c r="AM352" s="28">
        <v>45.03</v>
      </c>
      <c r="AN352" s="28">
        <v>25.05</v>
      </c>
      <c r="AO352" s="28">
        <v>29.52</v>
      </c>
      <c r="AP352" s="28">
        <v>4.55</v>
      </c>
      <c r="AQ352" s="29">
        <v>1178.27</v>
      </c>
      <c r="AR352" s="28">
        <v>1.1341000000000001</v>
      </c>
      <c r="AS352" s="29">
        <v>1073.8399999999999</v>
      </c>
      <c r="AT352" s="29">
        <v>1862.83</v>
      </c>
      <c r="AU352" s="29">
        <v>5012.1099999999997</v>
      </c>
      <c r="AV352" s="28">
        <v>961.59</v>
      </c>
      <c r="AW352" s="28">
        <v>188.23</v>
      </c>
      <c r="AX352" s="29">
        <v>9098.6200000000008</v>
      </c>
      <c r="AY352" s="29">
        <v>4628.12</v>
      </c>
      <c r="AZ352" s="28">
        <v>0.5131</v>
      </c>
      <c r="BA352" s="29">
        <v>3673.93</v>
      </c>
      <c r="BB352" s="28">
        <v>0.4073</v>
      </c>
      <c r="BC352" s="28">
        <v>718.32</v>
      </c>
      <c r="BD352" s="28">
        <v>7.9600000000000004E-2</v>
      </c>
      <c r="BE352" s="29">
        <v>9020.3700000000008</v>
      </c>
      <c r="BF352" s="29">
        <v>3933.55</v>
      </c>
      <c r="BG352" s="28">
        <v>1.3655999999999999</v>
      </c>
      <c r="BH352" s="28">
        <v>0.55610000000000004</v>
      </c>
      <c r="BI352" s="28">
        <v>0.20780000000000001</v>
      </c>
      <c r="BJ352" s="28">
        <v>0.17630000000000001</v>
      </c>
      <c r="BK352" s="28">
        <v>3.6700000000000003E-2</v>
      </c>
      <c r="BL352" s="28">
        <v>2.3099999999999999E-2</v>
      </c>
    </row>
    <row r="353" spans="1:64" x14ac:dyDescent="0.25">
      <c r="A353" s="28" t="s">
        <v>617</v>
      </c>
      <c r="B353" s="28">
        <v>48777</v>
      </c>
      <c r="C353" s="28">
        <v>117.76</v>
      </c>
      <c r="D353" s="28">
        <v>15.23</v>
      </c>
      <c r="E353" s="29">
        <v>1793.98</v>
      </c>
      <c r="F353" s="29">
        <v>1716.29</v>
      </c>
      <c r="G353" s="28">
        <v>2.8999999999999998E-3</v>
      </c>
      <c r="H353" s="28">
        <v>2.9999999999999997E-4</v>
      </c>
      <c r="I353" s="28">
        <v>1.9199999999999998E-2</v>
      </c>
      <c r="J353" s="28">
        <v>1.2999999999999999E-3</v>
      </c>
      <c r="K353" s="28">
        <v>3.4000000000000002E-2</v>
      </c>
      <c r="L353" s="28">
        <v>0.90349999999999997</v>
      </c>
      <c r="M353" s="28">
        <v>3.8800000000000001E-2</v>
      </c>
      <c r="N353" s="28">
        <v>0.52349999999999997</v>
      </c>
      <c r="O353" s="28">
        <v>4.7999999999999996E-3</v>
      </c>
      <c r="P353" s="28">
        <v>0.1547</v>
      </c>
      <c r="Q353" s="28">
        <v>79.8</v>
      </c>
      <c r="R353" s="29">
        <v>50905.57</v>
      </c>
      <c r="S353" s="28">
        <v>0.18340000000000001</v>
      </c>
      <c r="T353" s="28">
        <v>0.16200000000000001</v>
      </c>
      <c r="U353" s="28">
        <v>0.65459999999999996</v>
      </c>
      <c r="V353" s="28">
        <v>17.510000000000002</v>
      </c>
      <c r="W353" s="28">
        <v>12.15</v>
      </c>
      <c r="X353" s="29">
        <v>65322.15</v>
      </c>
      <c r="Y353" s="28">
        <v>142.71</v>
      </c>
      <c r="Z353" s="29">
        <v>101349.84</v>
      </c>
      <c r="AA353" s="28">
        <v>0.79279999999999995</v>
      </c>
      <c r="AB353" s="28">
        <v>0.15090000000000001</v>
      </c>
      <c r="AC353" s="28">
        <v>5.45E-2</v>
      </c>
      <c r="AD353" s="28">
        <v>1.8E-3</v>
      </c>
      <c r="AE353" s="28">
        <v>0.2097</v>
      </c>
      <c r="AF353" s="28">
        <v>101.35</v>
      </c>
      <c r="AG353" s="29">
        <v>2546.64</v>
      </c>
      <c r="AH353" s="28">
        <v>361.59</v>
      </c>
      <c r="AI353" s="29">
        <v>99044.22</v>
      </c>
      <c r="AJ353" s="28" t="s">
        <v>16</v>
      </c>
      <c r="AK353" s="29">
        <v>26381</v>
      </c>
      <c r="AL353" s="29">
        <v>38115.75</v>
      </c>
      <c r="AM353" s="28">
        <v>38.53</v>
      </c>
      <c r="AN353" s="28">
        <v>23.65</v>
      </c>
      <c r="AO353" s="28">
        <v>27.6</v>
      </c>
      <c r="AP353" s="28">
        <v>3.98</v>
      </c>
      <c r="AQ353" s="28">
        <v>678.03</v>
      </c>
      <c r="AR353" s="28">
        <v>0.95930000000000004</v>
      </c>
      <c r="AS353" s="29">
        <v>1122.44</v>
      </c>
      <c r="AT353" s="29">
        <v>1858.66</v>
      </c>
      <c r="AU353" s="29">
        <v>5216.04</v>
      </c>
      <c r="AV353" s="28">
        <v>866.8</v>
      </c>
      <c r="AW353" s="28">
        <v>229.62</v>
      </c>
      <c r="AX353" s="29">
        <v>9293.57</v>
      </c>
      <c r="AY353" s="29">
        <v>5545.7</v>
      </c>
      <c r="AZ353" s="28">
        <v>0.57509999999999994</v>
      </c>
      <c r="BA353" s="29">
        <v>2955.15</v>
      </c>
      <c r="BB353" s="28">
        <v>0.30649999999999999</v>
      </c>
      <c r="BC353" s="29">
        <v>1142.19</v>
      </c>
      <c r="BD353" s="28">
        <v>0.11840000000000001</v>
      </c>
      <c r="BE353" s="29">
        <v>9643.0400000000009</v>
      </c>
      <c r="BF353" s="29">
        <v>4798.83</v>
      </c>
      <c r="BG353" s="28">
        <v>1.9656</v>
      </c>
      <c r="BH353" s="28">
        <v>0.53080000000000005</v>
      </c>
      <c r="BI353" s="28">
        <v>0.2321</v>
      </c>
      <c r="BJ353" s="28">
        <v>0.17469999999999999</v>
      </c>
      <c r="BK353" s="28">
        <v>4.36E-2</v>
      </c>
      <c r="BL353" s="28">
        <v>1.8800000000000001E-2</v>
      </c>
    </row>
    <row r="354" spans="1:64" x14ac:dyDescent="0.25">
      <c r="A354" s="28" t="s">
        <v>618</v>
      </c>
      <c r="B354" s="28">
        <v>45534</v>
      </c>
      <c r="C354" s="28">
        <v>94.67</v>
      </c>
      <c r="D354" s="28">
        <v>15.44</v>
      </c>
      <c r="E354" s="29">
        <v>1461.18</v>
      </c>
      <c r="F354" s="29">
        <v>1453.48</v>
      </c>
      <c r="G354" s="28">
        <v>3.5000000000000001E-3</v>
      </c>
      <c r="H354" s="28">
        <v>2.0000000000000001E-4</v>
      </c>
      <c r="I354" s="28">
        <v>6.3E-3</v>
      </c>
      <c r="J354" s="28">
        <v>1.9E-3</v>
      </c>
      <c r="K354" s="28">
        <v>2.1100000000000001E-2</v>
      </c>
      <c r="L354" s="28">
        <v>0.94450000000000001</v>
      </c>
      <c r="M354" s="28">
        <v>2.2599999999999999E-2</v>
      </c>
      <c r="N354" s="28">
        <v>0.40329999999999999</v>
      </c>
      <c r="O354" s="28">
        <v>2.2000000000000001E-3</v>
      </c>
      <c r="P354" s="28">
        <v>0.14099999999999999</v>
      </c>
      <c r="Q354" s="28">
        <v>67.319999999999993</v>
      </c>
      <c r="R354" s="29">
        <v>50718.46</v>
      </c>
      <c r="S354" s="28">
        <v>0.19289999999999999</v>
      </c>
      <c r="T354" s="28">
        <v>0.19350000000000001</v>
      </c>
      <c r="U354" s="28">
        <v>0.61439999999999995</v>
      </c>
      <c r="V354" s="28">
        <v>17.95</v>
      </c>
      <c r="W354" s="28">
        <v>10.54</v>
      </c>
      <c r="X354" s="29">
        <v>66355.72</v>
      </c>
      <c r="Y354" s="28">
        <v>133.44999999999999</v>
      </c>
      <c r="Z354" s="29">
        <v>118918.81</v>
      </c>
      <c r="AA354" s="28">
        <v>0.83240000000000003</v>
      </c>
      <c r="AB354" s="28">
        <v>0.11840000000000001</v>
      </c>
      <c r="AC354" s="28">
        <v>4.7500000000000001E-2</v>
      </c>
      <c r="AD354" s="28">
        <v>1.6000000000000001E-3</v>
      </c>
      <c r="AE354" s="28">
        <v>0.1691</v>
      </c>
      <c r="AF354" s="28">
        <v>118.92</v>
      </c>
      <c r="AG354" s="29">
        <v>3078.14</v>
      </c>
      <c r="AH354" s="28">
        <v>408.07</v>
      </c>
      <c r="AI354" s="29">
        <v>120310.37</v>
      </c>
      <c r="AJ354" s="28" t="s">
        <v>16</v>
      </c>
      <c r="AK354" s="29">
        <v>30740</v>
      </c>
      <c r="AL354" s="29">
        <v>42830</v>
      </c>
      <c r="AM354" s="28">
        <v>42.25</v>
      </c>
      <c r="AN354" s="28">
        <v>24.79</v>
      </c>
      <c r="AO354" s="28">
        <v>28.69</v>
      </c>
      <c r="AP354" s="28">
        <v>4.21</v>
      </c>
      <c r="AQ354" s="29">
        <v>1073.08</v>
      </c>
      <c r="AR354" s="28">
        <v>1.0350999999999999</v>
      </c>
      <c r="AS354" s="29">
        <v>1122.98</v>
      </c>
      <c r="AT354" s="29">
        <v>1835.45</v>
      </c>
      <c r="AU354" s="29">
        <v>4949.32</v>
      </c>
      <c r="AV354" s="28">
        <v>876.03</v>
      </c>
      <c r="AW354" s="28">
        <v>229.96</v>
      </c>
      <c r="AX354" s="29">
        <v>9013.74</v>
      </c>
      <c r="AY354" s="29">
        <v>4641.67</v>
      </c>
      <c r="AZ354" s="28">
        <v>0.51359999999999995</v>
      </c>
      <c r="BA354" s="29">
        <v>3681.44</v>
      </c>
      <c r="BB354" s="28">
        <v>0.40739999999999998</v>
      </c>
      <c r="BC354" s="28">
        <v>713.95</v>
      </c>
      <c r="BD354" s="28">
        <v>7.9000000000000001E-2</v>
      </c>
      <c r="BE354" s="29">
        <v>9037.06</v>
      </c>
      <c r="BF354" s="29">
        <v>3957</v>
      </c>
      <c r="BG354" s="28">
        <v>1.2902</v>
      </c>
      <c r="BH354" s="28">
        <v>0.55930000000000002</v>
      </c>
      <c r="BI354" s="28">
        <v>0.20799999999999999</v>
      </c>
      <c r="BJ354" s="28">
        <v>0.17599999999999999</v>
      </c>
      <c r="BK354" s="28">
        <v>3.4599999999999999E-2</v>
      </c>
      <c r="BL354" s="28">
        <v>2.2200000000000001E-2</v>
      </c>
    </row>
    <row r="355" spans="1:64" x14ac:dyDescent="0.25">
      <c r="A355" s="28" t="s">
        <v>619</v>
      </c>
      <c r="B355" s="28">
        <v>44412</v>
      </c>
      <c r="C355" s="28">
        <v>13.67</v>
      </c>
      <c r="D355" s="28">
        <v>277.62</v>
      </c>
      <c r="E355" s="29">
        <v>3794.12</v>
      </c>
      <c r="F355" s="29">
        <v>3322.81</v>
      </c>
      <c r="G355" s="28">
        <v>6.4999999999999997E-3</v>
      </c>
      <c r="H355" s="28">
        <v>4.0000000000000002E-4</v>
      </c>
      <c r="I355" s="28">
        <v>0.39510000000000001</v>
      </c>
      <c r="J355" s="28">
        <v>1.4E-3</v>
      </c>
      <c r="K355" s="28">
        <v>4.9599999999999998E-2</v>
      </c>
      <c r="L355" s="28">
        <v>0.4541</v>
      </c>
      <c r="M355" s="28">
        <v>9.2799999999999994E-2</v>
      </c>
      <c r="N355" s="28">
        <v>0.72</v>
      </c>
      <c r="O355" s="28">
        <v>2.8400000000000002E-2</v>
      </c>
      <c r="P355" s="28">
        <v>0.1575</v>
      </c>
      <c r="Q355" s="28">
        <v>149.31</v>
      </c>
      <c r="R355" s="29">
        <v>54817.96</v>
      </c>
      <c r="S355" s="28">
        <v>0.20880000000000001</v>
      </c>
      <c r="T355" s="28">
        <v>0.2056</v>
      </c>
      <c r="U355" s="28">
        <v>0.58560000000000001</v>
      </c>
      <c r="V355" s="28">
        <v>18.190000000000001</v>
      </c>
      <c r="W355" s="28">
        <v>25.43</v>
      </c>
      <c r="X355" s="29">
        <v>74822.45</v>
      </c>
      <c r="Y355" s="28">
        <v>147.13</v>
      </c>
      <c r="Z355" s="29">
        <v>88555.02</v>
      </c>
      <c r="AA355" s="28">
        <v>0.70979999999999999</v>
      </c>
      <c r="AB355" s="28">
        <v>0.25269999999999998</v>
      </c>
      <c r="AC355" s="28">
        <v>3.5299999999999998E-2</v>
      </c>
      <c r="AD355" s="28">
        <v>2.3E-3</v>
      </c>
      <c r="AE355" s="28">
        <v>0.29399999999999998</v>
      </c>
      <c r="AF355" s="28">
        <v>88.56</v>
      </c>
      <c r="AG355" s="29">
        <v>3196.32</v>
      </c>
      <c r="AH355" s="28">
        <v>432.17</v>
      </c>
      <c r="AI355" s="29">
        <v>91145.7</v>
      </c>
      <c r="AJ355" s="28" t="s">
        <v>16</v>
      </c>
      <c r="AK355" s="29">
        <v>23742</v>
      </c>
      <c r="AL355" s="29">
        <v>34738.94</v>
      </c>
      <c r="AM355" s="28">
        <v>58.34</v>
      </c>
      <c r="AN355" s="28">
        <v>32.880000000000003</v>
      </c>
      <c r="AO355" s="28">
        <v>39.96</v>
      </c>
      <c r="AP355" s="28">
        <v>4.6900000000000004</v>
      </c>
      <c r="AQ355" s="28">
        <v>11.1</v>
      </c>
      <c r="AR355" s="28">
        <v>1.1269</v>
      </c>
      <c r="AS355" s="29">
        <v>1467.98</v>
      </c>
      <c r="AT355" s="29">
        <v>2159.5</v>
      </c>
      <c r="AU355" s="29">
        <v>6361.42</v>
      </c>
      <c r="AV355" s="29">
        <v>1154.52</v>
      </c>
      <c r="AW355" s="28">
        <v>566.58000000000004</v>
      </c>
      <c r="AX355" s="29">
        <v>11709.99</v>
      </c>
      <c r="AY355" s="29">
        <v>6270.6</v>
      </c>
      <c r="AZ355" s="28">
        <v>0.54449999999999998</v>
      </c>
      <c r="BA355" s="29">
        <v>3516.67</v>
      </c>
      <c r="BB355" s="28">
        <v>0.30530000000000002</v>
      </c>
      <c r="BC355" s="29">
        <v>1729.96</v>
      </c>
      <c r="BD355" s="28">
        <v>0.1502</v>
      </c>
      <c r="BE355" s="29">
        <v>11517.22</v>
      </c>
      <c r="BF355" s="29">
        <v>4783.09</v>
      </c>
      <c r="BG355" s="28">
        <v>2.2896999999999998</v>
      </c>
      <c r="BH355" s="28">
        <v>0.54339999999999999</v>
      </c>
      <c r="BI355" s="28">
        <v>0.2069</v>
      </c>
      <c r="BJ355" s="28">
        <v>0.20649999999999999</v>
      </c>
      <c r="BK355" s="28">
        <v>2.8400000000000002E-2</v>
      </c>
      <c r="BL355" s="28">
        <v>1.4800000000000001E-2</v>
      </c>
    </row>
    <row r="356" spans="1:64" x14ac:dyDescent="0.25">
      <c r="A356" s="28" t="s">
        <v>620</v>
      </c>
      <c r="B356" s="28">
        <v>44420</v>
      </c>
      <c r="C356" s="28">
        <v>72.05</v>
      </c>
      <c r="D356" s="28">
        <v>41.69</v>
      </c>
      <c r="E356" s="29">
        <v>3003.84</v>
      </c>
      <c r="F356" s="29">
        <v>2971.38</v>
      </c>
      <c r="G356" s="28">
        <v>5.4999999999999997E-3</v>
      </c>
      <c r="H356" s="28">
        <v>2.9999999999999997E-4</v>
      </c>
      <c r="I356" s="28">
        <v>1.5800000000000002E-2</v>
      </c>
      <c r="J356" s="28">
        <v>1.2999999999999999E-3</v>
      </c>
      <c r="K356" s="28">
        <v>2.29E-2</v>
      </c>
      <c r="L356" s="28">
        <v>0.9234</v>
      </c>
      <c r="M356" s="28">
        <v>3.0800000000000001E-2</v>
      </c>
      <c r="N356" s="28">
        <v>0.40989999999999999</v>
      </c>
      <c r="O356" s="28">
        <v>7.6E-3</v>
      </c>
      <c r="P356" s="28">
        <v>0.13789999999999999</v>
      </c>
      <c r="Q356" s="28">
        <v>126.86</v>
      </c>
      <c r="R356" s="29">
        <v>53911.71</v>
      </c>
      <c r="S356" s="28">
        <v>0.22770000000000001</v>
      </c>
      <c r="T356" s="28">
        <v>0.19470000000000001</v>
      </c>
      <c r="U356" s="28">
        <v>0.5776</v>
      </c>
      <c r="V356" s="28">
        <v>19.11</v>
      </c>
      <c r="W356" s="28">
        <v>18.05</v>
      </c>
      <c r="X356" s="29">
        <v>74512.06</v>
      </c>
      <c r="Y356" s="28">
        <v>162.07</v>
      </c>
      <c r="Z356" s="29">
        <v>125550.35</v>
      </c>
      <c r="AA356" s="28">
        <v>0.76139999999999997</v>
      </c>
      <c r="AB356" s="28">
        <v>0.19170000000000001</v>
      </c>
      <c r="AC356" s="28">
        <v>4.58E-2</v>
      </c>
      <c r="AD356" s="28">
        <v>1.1000000000000001E-3</v>
      </c>
      <c r="AE356" s="28">
        <v>0.24099999999999999</v>
      </c>
      <c r="AF356" s="28">
        <v>125.55</v>
      </c>
      <c r="AG356" s="29">
        <v>3703.27</v>
      </c>
      <c r="AH356" s="28">
        <v>451.61</v>
      </c>
      <c r="AI356" s="29">
        <v>128923.42</v>
      </c>
      <c r="AJ356" s="28" t="s">
        <v>16</v>
      </c>
      <c r="AK356" s="29">
        <v>28491</v>
      </c>
      <c r="AL356" s="29">
        <v>43398.81</v>
      </c>
      <c r="AM356" s="28">
        <v>47.91</v>
      </c>
      <c r="AN356" s="28">
        <v>27.87</v>
      </c>
      <c r="AO356" s="28">
        <v>32.26</v>
      </c>
      <c r="AP356" s="28">
        <v>3.85</v>
      </c>
      <c r="AQ356" s="28">
        <v>598.04999999999995</v>
      </c>
      <c r="AR356" s="28">
        <v>0.95499999999999996</v>
      </c>
      <c r="AS356" s="29">
        <v>1076.5999999999999</v>
      </c>
      <c r="AT356" s="29">
        <v>1610</v>
      </c>
      <c r="AU356" s="29">
        <v>5136.17</v>
      </c>
      <c r="AV356" s="28">
        <v>971.31</v>
      </c>
      <c r="AW356" s="28">
        <v>220.01</v>
      </c>
      <c r="AX356" s="29">
        <v>9014.1</v>
      </c>
      <c r="AY356" s="29">
        <v>4175.47</v>
      </c>
      <c r="AZ356" s="28">
        <v>0.48139999999999999</v>
      </c>
      <c r="BA356" s="29">
        <v>3719.27</v>
      </c>
      <c r="BB356" s="28">
        <v>0.42880000000000001</v>
      </c>
      <c r="BC356" s="28">
        <v>779.3</v>
      </c>
      <c r="BD356" s="28">
        <v>8.9800000000000005E-2</v>
      </c>
      <c r="BE356" s="29">
        <v>8674.0300000000007</v>
      </c>
      <c r="BF356" s="29">
        <v>3512.45</v>
      </c>
      <c r="BG356" s="28">
        <v>1.0338000000000001</v>
      </c>
      <c r="BH356" s="28">
        <v>0.58189999999999997</v>
      </c>
      <c r="BI356" s="28">
        <v>0.22689999999999999</v>
      </c>
      <c r="BJ356" s="28">
        <v>0.13500000000000001</v>
      </c>
      <c r="BK356" s="28">
        <v>3.1399999999999997E-2</v>
      </c>
      <c r="BL356" s="28">
        <v>2.4799999999999999E-2</v>
      </c>
    </row>
    <row r="357" spans="1:64" x14ac:dyDescent="0.25">
      <c r="A357" s="28" t="s">
        <v>621</v>
      </c>
      <c r="B357" s="28">
        <v>44438</v>
      </c>
      <c r="C357" s="28">
        <v>67.239999999999995</v>
      </c>
      <c r="D357" s="28">
        <v>31.93</v>
      </c>
      <c r="E357" s="29">
        <v>2146.7399999999998</v>
      </c>
      <c r="F357" s="29">
        <v>2096.71</v>
      </c>
      <c r="G357" s="28">
        <v>6.6E-3</v>
      </c>
      <c r="H357" s="28">
        <v>1E-4</v>
      </c>
      <c r="I357" s="28">
        <v>2.18E-2</v>
      </c>
      <c r="J357" s="28">
        <v>1.5E-3</v>
      </c>
      <c r="K357" s="28">
        <v>3.8399999999999997E-2</v>
      </c>
      <c r="L357" s="28">
        <v>0.89259999999999995</v>
      </c>
      <c r="M357" s="28">
        <v>3.9E-2</v>
      </c>
      <c r="N357" s="28">
        <v>0.4098</v>
      </c>
      <c r="O357" s="28">
        <v>6.4999999999999997E-3</v>
      </c>
      <c r="P357" s="28">
        <v>0.14369999999999999</v>
      </c>
      <c r="Q357" s="28">
        <v>92.41</v>
      </c>
      <c r="R357" s="29">
        <v>52710.78</v>
      </c>
      <c r="S357" s="28">
        <v>0.2165</v>
      </c>
      <c r="T357" s="28">
        <v>0.1993</v>
      </c>
      <c r="U357" s="28">
        <v>0.58499999999999996</v>
      </c>
      <c r="V357" s="28">
        <v>18.63</v>
      </c>
      <c r="W357" s="28">
        <v>14.96</v>
      </c>
      <c r="X357" s="29">
        <v>68969.55</v>
      </c>
      <c r="Y357" s="28">
        <v>139.08000000000001</v>
      </c>
      <c r="Z357" s="29">
        <v>116121.98</v>
      </c>
      <c r="AA357" s="28">
        <v>0.77929999999999999</v>
      </c>
      <c r="AB357" s="28">
        <v>0.188</v>
      </c>
      <c r="AC357" s="28">
        <v>3.1600000000000003E-2</v>
      </c>
      <c r="AD357" s="28">
        <v>1.1999999999999999E-3</v>
      </c>
      <c r="AE357" s="28">
        <v>0.2225</v>
      </c>
      <c r="AF357" s="28">
        <v>116.12</v>
      </c>
      <c r="AG357" s="29">
        <v>3343.54</v>
      </c>
      <c r="AH357" s="28">
        <v>447.66</v>
      </c>
      <c r="AI357" s="29">
        <v>122933.47</v>
      </c>
      <c r="AJ357" s="28" t="s">
        <v>16</v>
      </c>
      <c r="AK357" s="29">
        <v>29414</v>
      </c>
      <c r="AL357" s="29">
        <v>42628.89</v>
      </c>
      <c r="AM357" s="28">
        <v>46.49</v>
      </c>
      <c r="AN357" s="28">
        <v>26.85</v>
      </c>
      <c r="AO357" s="28">
        <v>32.07</v>
      </c>
      <c r="AP357" s="28">
        <v>3.78</v>
      </c>
      <c r="AQ357" s="28">
        <v>820.14</v>
      </c>
      <c r="AR357" s="28">
        <v>0.9929</v>
      </c>
      <c r="AS357" s="29">
        <v>1111.21</v>
      </c>
      <c r="AT357" s="29">
        <v>1646.76</v>
      </c>
      <c r="AU357" s="29">
        <v>5237.88</v>
      </c>
      <c r="AV357" s="28">
        <v>964.53</v>
      </c>
      <c r="AW357" s="28">
        <v>235.44</v>
      </c>
      <c r="AX357" s="29">
        <v>9195.82</v>
      </c>
      <c r="AY357" s="29">
        <v>4619.59</v>
      </c>
      <c r="AZ357" s="28">
        <v>0.505</v>
      </c>
      <c r="BA357" s="29">
        <v>3714.18</v>
      </c>
      <c r="BB357" s="28">
        <v>0.40600000000000003</v>
      </c>
      <c r="BC357" s="28">
        <v>814.65</v>
      </c>
      <c r="BD357" s="28">
        <v>8.8999999999999996E-2</v>
      </c>
      <c r="BE357" s="29">
        <v>9148.42</v>
      </c>
      <c r="BF357" s="29">
        <v>3691.56</v>
      </c>
      <c r="BG357" s="28">
        <v>1.153</v>
      </c>
      <c r="BH357" s="28">
        <v>0.5776</v>
      </c>
      <c r="BI357" s="28">
        <v>0.21490000000000001</v>
      </c>
      <c r="BJ357" s="28">
        <v>0.1522</v>
      </c>
      <c r="BK357" s="28">
        <v>3.4500000000000003E-2</v>
      </c>
      <c r="BL357" s="28">
        <v>2.0799999999999999E-2</v>
      </c>
    </row>
    <row r="358" spans="1:64" x14ac:dyDescent="0.25">
      <c r="A358" s="28" t="s">
        <v>622</v>
      </c>
      <c r="B358" s="28">
        <v>49270</v>
      </c>
      <c r="C358" s="28">
        <v>102.57</v>
      </c>
      <c r="D358" s="28">
        <v>10.8</v>
      </c>
      <c r="E358" s="29">
        <v>1108.1400000000001</v>
      </c>
      <c r="F358" s="29">
        <v>1107.19</v>
      </c>
      <c r="G358" s="28">
        <v>2.8E-3</v>
      </c>
      <c r="H358" s="28">
        <v>2.9999999999999997E-4</v>
      </c>
      <c r="I358" s="28">
        <v>4.7999999999999996E-3</v>
      </c>
      <c r="J358" s="28">
        <v>1.6999999999999999E-3</v>
      </c>
      <c r="K358" s="28">
        <v>1.1299999999999999E-2</v>
      </c>
      <c r="L358" s="28">
        <v>0.96230000000000004</v>
      </c>
      <c r="M358" s="28">
        <v>1.6899999999999998E-2</v>
      </c>
      <c r="N358" s="28">
        <v>0.43730000000000002</v>
      </c>
      <c r="O358" s="28">
        <v>5.9999999999999995E-4</v>
      </c>
      <c r="P358" s="28">
        <v>0.1399</v>
      </c>
      <c r="Q358" s="28">
        <v>54</v>
      </c>
      <c r="R358" s="29">
        <v>48367.11</v>
      </c>
      <c r="S358" s="28">
        <v>0.19209999999999999</v>
      </c>
      <c r="T358" s="28">
        <v>0.16569999999999999</v>
      </c>
      <c r="U358" s="28">
        <v>0.64219999999999999</v>
      </c>
      <c r="V358" s="28">
        <v>16.86</v>
      </c>
      <c r="W358" s="28">
        <v>8.8800000000000008</v>
      </c>
      <c r="X358" s="29">
        <v>59182.3</v>
      </c>
      <c r="Y358" s="28">
        <v>120.25</v>
      </c>
      <c r="Z358" s="29">
        <v>106345.09</v>
      </c>
      <c r="AA358" s="28">
        <v>0.83420000000000005</v>
      </c>
      <c r="AB358" s="28">
        <v>0.1022</v>
      </c>
      <c r="AC358" s="28">
        <v>6.2100000000000002E-2</v>
      </c>
      <c r="AD358" s="28">
        <v>1.5E-3</v>
      </c>
      <c r="AE358" s="28">
        <v>0.1704</v>
      </c>
      <c r="AF358" s="28">
        <v>106.35</v>
      </c>
      <c r="AG358" s="29">
        <v>2696.96</v>
      </c>
      <c r="AH358" s="28">
        <v>375.86</v>
      </c>
      <c r="AI358" s="29">
        <v>104750.57</v>
      </c>
      <c r="AJ358" s="28" t="s">
        <v>16</v>
      </c>
      <c r="AK358" s="29">
        <v>29500</v>
      </c>
      <c r="AL358" s="29">
        <v>40220.82</v>
      </c>
      <c r="AM358" s="28">
        <v>38.81</v>
      </c>
      <c r="AN358" s="28">
        <v>24.15</v>
      </c>
      <c r="AO358" s="28">
        <v>26.63</v>
      </c>
      <c r="AP358" s="28">
        <v>4.12</v>
      </c>
      <c r="AQ358" s="29">
        <v>1037.0999999999999</v>
      </c>
      <c r="AR358" s="28">
        <v>1.0364</v>
      </c>
      <c r="AS358" s="29">
        <v>1084.02</v>
      </c>
      <c r="AT358" s="29">
        <v>1945.29</v>
      </c>
      <c r="AU358" s="29">
        <v>4984.3500000000004</v>
      </c>
      <c r="AV358" s="28">
        <v>935.82</v>
      </c>
      <c r="AW358" s="28">
        <v>205.36</v>
      </c>
      <c r="AX358" s="29">
        <v>9154.84</v>
      </c>
      <c r="AY358" s="29">
        <v>5038.6499999999996</v>
      </c>
      <c r="AZ358" s="28">
        <v>0.54920000000000002</v>
      </c>
      <c r="BA358" s="29">
        <v>3269.1</v>
      </c>
      <c r="BB358" s="28">
        <v>0.35630000000000001</v>
      </c>
      <c r="BC358" s="28">
        <v>866.74</v>
      </c>
      <c r="BD358" s="28">
        <v>9.4500000000000001E-2</v>
      </c>
      <c r="BE358" s="29">
        <v>9174.49</v>
      </c>
      <c r="BF358" s="29">
        <v>4774.12</v>
      </c>
      <c r="BG358" s="28">
        <v>1.8107</v>
      </c>
      <c r="BH358" s="28">
        <v>0.54310000000000003</v>
      </c>
      <c r="BI358" s="28">
        <v>0.22539999999999999</v>
      </c>
      <c r="BJ358" s="28">
        <v>0.1754</v>
      </c>
      <c r="BK358" s="28">
        <v>3.6400000000000002E-2</v>
      </c>
      <c r="BL358" s="28">
        <v>1.9599999999999999E-2</v>
      </c>
    </row>
    <row r="359" spans="1:64" x14ac:dyDescent="0.25">
      <c r="A359" s="28" t="s">
        <v>623</v>
      </c>
      <c r="B359" s="28">
        <v>44446</v>
      </c>
      <c r="C359" s="28">
        <v>95.1</v>
      </c>
      <c r="D359" s="28">
        <v>15.83</v>
      </c>
      <c r="E359" s="29">
        <v>1505.01</v>
      </c>
      <c r="F359" s="29">
        <v>1480.19</v>
      </c>
      <c r="G359" s="28">
        <v>2.5000000000000001E-3</v>
      </c>
      <c r="H359" s="28">
        <v>0</v>
      </c>
      <c r="I359" s="28">
        <v>6.1999999999999998E-3</v>
      </c>
      <c r="J359" s="28">
        <v>1.1000000000000001E-3</v>
      </c>
      <c r="K359" s="28">
        <v>6.8999999999999999E-3</v>
      </c>
      <c r="L359" s="28">
        <v>0.96809999999999996</v>
      </c>
      <c r="M359" s="28">
        <v>1.5100000000000001E-2</v>
      </c>
      <c r="N359" s="28">
        <v>0.54920000000000002</v>
      </c>
      <c r="O359" s="28">
        <v>7.7999999999999996E-3</v>
      </c>
      <c r="P359" s="28">
        <v>0.15240000000000001</v>
      </c>
      <c r="Q359" s="28">
        <v>68.72</v>
      </c>
      <c r="R359" s="29">
        <v>48544.56</v>
      </c>
      <c r="S359" s="28">
        <v>0.2079</v>
      </c>
      <c r="T359" s="28">
        <v>0.18579999999999999</v>
      </c>
      <c r="U359" s="28">
        <v>0.60629999999999995</v>
      </c>
      <c r="V359" s="28">
        <v>17.5</v>
      </c>
      <c r="W359" s="28">
        <v>10.130000000000001</v>
      </c>
      <c r="X359" s="29">
        <v>66672.100000000006</v>
      </c>
      <c r="Y359" s="28">
        <v>143.16</v>
      </c>
      <c r="Z359" s="29">
        <v>89581.93</v>
      </c>
      <c r="AA359" s="28">
        <v>0.75929999999999997</v>
      </c>
      <c r="AB359" s="28">
        <v>0.1565</v>
      </c>
      <c r="AC359" s="28">
        <v>8.2900000000000001E-2</v>
      </c>
      <c r="AD359" s="28">
        <v>1.4E-3</v>
      </c>
      <c r="AE359" s="28">
        <v>0.24510000000000001</v>
      </c>
      <c r="AF359" s="28">
        <v>89.58</v>
      </c>
      <c r="AG359" s="29">
        <v>2390.0300000000002</v>
      </c>
      <c r="AH359" s="28">
        <v>310.44</v>
      </c>
      <c r="AI359" s="29">
        <v>85849.279999999999</v>
      </c>
      <c r="AJ359" s="28" t="s">
        <v>16</v>
      </c>
      <c r="AK359" s="29">
        <v>26427</v>
      </c>
      <c r="AL359" s="29">
        <v>36298.449999999997</v>
      </c>
      <c r="AM359" s="28">
        <v>35.35</v>
      </c>
      <c r="AN359" s="28">
        <v>24.77</v>
      </c>
      <c r="AO359" s="28">
        <v>26.87</v>
      </c>
      <c r="AP359" s="28">
        <v>4.03</v>
      </c>
      <c r="AQ359" s="28">
        <v>857.07</v>
      </c>
      <c r="AR359" s="28">
        <v>0.86939999999999995</v>
      </c>
      <c r="AS359" s="29">
        <v>1184.48</v>
      </c>
      <c r="AT359" s="29">
        <v>2139.2199999999998</v>
      </c>
      <c r="AU359" s="29">
        <v>5355.45</v>
      </c>
      <c r="AV359" s="28">
        <v>909.73</v>
      </c>
      <c r="AW359" s="28">
        <v>205.76</v>
      </c>
      <c r="AX359" s="29">
        <v>9794.65</v>
      </c>
      <c r="AY359" s="29">
        <v>5767.8</v>
      </c>
      <c r="AZ359" s="28">
        <v>0.60240000000000005</v>
      </c>
      <c r="BA359" s="29">
        <v>2565.84</v>
      </c>
      <c r="BB359" s="28">
        <v>0.26800000000000002</v>
      </c>
      <c r="BC359" s="29">
        <v>1241.81</v>
      </c>
      <c r="BD359" s="28">
        <v>0.12970000000000001</v>
      </c>
      <c r="BE359" s="29">
        <v>9575.44</v>
      </c>
      <c r="BF359" s="29">
        <v>5400.4</v>
      </c>
      <c r="BG359" s="28">
        <v>2.5546000000000002</v>
      </c>
      <c r="BH359" s="28">
        <v>0.53539999999999999</v>
      </c>
      <c r="BI359" s="28">
        <v>0.24579999999999999</v>
      </c>
      <c r="BJ359" s="28">
        <v>0.1583</v>
      </c>
      <c r="BK359" s="28">
        <v>3.6400000000000002E-2</v>
      </c>
      <c r="BL359" s="28">
        <v>2.4199999999999999E-2</v>
      </c>
    </row>
    <row r="360" spans="1:64" x14ac:dyDescent="0.25">
      <c r="A360" s="28" t="s">
        <v>624</v>
      </c>
      <c r="B360" s="28">
        <v>46995</v>
      </c>
      <c r="C360" s="28">
        <v>30.48</v>
      </c>
      <c r="D360" s="28">
        <v>163.03</v>
      </c>
      <c r="E360" s="29">
        <v>4968.3999999999996</v>
      </c>
      <c r="F360" s="29">
        <v>4862.67</v>
      </c>
      <c r="G360" s="28">
        <v>6.5000000000000002E-2</v>
      </c>
      <c r="H360" s="28">
        <v>4.0000000000000002E-4</v>
      </c>
      <c r="I360" s="28">
        <v>0.04</v>
      </c>
      <c r="J360" s="28">
        <v>1.1000000000000001E-3</v>
      </c>
      <c r="K360" s="28">
        <v>2.0799999999999999E-2</v>
      </c>
      <c r="L360" s="28">
        <v>0.8407</v>
      </c>
      <c r="M360" s="28">
        <v>3.2099999999999997E-2</v>
      </c>
      <c r="N360" s="28">
        <v>8.6999999999999994E-2</v>
      </c>
      <c r="O360" s="28">
        <v>1.4800000000000001E-2</v>
      </c>
      <c r="P360" s="28">
        <v>9.8299999999999998E-2</v>
      </c>
      <c r="Q360" s="28">
        <v>221.22</v>
      </c>
      <c r="R360" s="29">
        <v>66387.44</v>
      </c>
      <c r="S360" s="28">
        <v>0.22470000000000001</v>
      </c>
      <c r="T360" s="28">
        <v>0.2114</v>
      </c>
      <c r="U360" s="28">
        <v>0.56379999999999997</v>
      </c>
      <c r="V360" s="28">
        <v>18.329999999999998</v>
      </c>
      <c r="W360" s="28">
        <v>25.27</v>
      </c>
      <c r="X360" s="29">
        <v>87507.64</v>
      </c>
      <c r="Y360" s="28">
        <v>195.07</v>
      </c>
      <c r="Z360" s="29">
        <v>219342.07999999999</v>
      </c>
      <c r="AA360" s="28">
        <v>0.82169999999999999</v>
      </c>
      <c r="AB360" s="28">
        <v>0.1575</v>
      </c>
      <c r="AC360" s="28">
        <v>1.9900000000000001E-2</v>
      </c>
      <c r="AD360" s="28">
        <v>8.9999999999999998E-4</v>
      </c>
      <c r="AE360" s="28">
        <v>0.1784</v>
      </c>
      <c r="AF360" s="28">
        <v>219.34</v>
      </c>
      <c r="AG360" s="29">
        <v>8262.06</v>
      </c>
      <c r="AH360" s="28">
        <v>985.56</v>
      </c>
      <c r="AI360" s="29">
        <v>270736.89</v>
      </c>
      <c r="AJ360" s="28" t="s">
        <v>16</v>
      </c>
      <c r="AK360" s="29">
        <v>55098</v>
      </c>
      <c r="AL360" s="29">
        <v>97976.13</v>
      </c>
      <c r="AM360" s="28">
        <v>70.62</v>
      </c>
      <c r="AN360" s="28">
        <v>36.9</v>
      </c>
      <c r="AO360" s="28">
        <v>41.38</v>
      </c>
      <c r="AP360" s="28">
        <v>5</v>
      </c>
      <c r="AQ360" s="29">
        <v>1001.15</v>
      </c>
      <c r="AR360" s="28">
        <v>0.63119999999999998</v>
      </c>
      <c r="AS360" s="29">
        <v>1066.26</v>
      </c>
      <c r="AT360" s="29">
        <v>1992.95</v>
      </c>
      <c r="AU360" s="29">
        <v>6437.71</v>
      </c>
      <c r="AV360" s="29">
        <v>1204.9000000000001</v>
      </c>
      <c r="AW360" s="28">
        <v>379.17</v>
      </c>
      <c r="AX360" s="29">
        <v>11080.98</v>
      </c>
      <c r="AY360" s="29">
        <v>2731.16</v>
      </c>
      <c r="AZ360" s="28">
        <v>0.25609999999999999</v>
      </c>
      <c r="BA360" s="29">
        <v>7554.54</v>
      </c>
      <c r="BB360" s="28">
        <v>0.70830000000000004</v>
      </c>
      <c r="BC360" s="28">
        <v>380.45</v>
      </c>
      <c r="BD360" s="28">
        <v>3.5700000000000003E-2</v>
      </c>
      <c r="BE360" s="29">
        <v>10666.15</v>
      </c>
      <c r="BF360" s="29">
        <v>1119.57</v>
      </c>
      <c r="BG360" s="28">
        <v>0.1173</v>
      </c>
      <c r="BH360" s="28">
        <v>0.62549999999999994</v>
      </c>
      <c r="BI360" s="28">
        <v>0.224</v>
      </c>
      <c r="BJ360" s="28">
        <v>9.7799999999999998E-2</v>
      </c>
      <c r="BK360" s="28">
        <v>2.8899999999999999E-2</v>
      </c>
      <c r="BL360" s="28">
        <v>2.3900000000000001E-2</v>
      </c>
    </row>
    <row r="361" spans="1:64" x14ac:dyDescent="0.25">
      <c r="A361" s="28" t="s">
        <v>625</v>
      </c>
      <c r="B361" s="28">
        <v>44461</v>
      </c>
      <c r="C361" s="28">
        <v>43.48</v>
      </c>
      <c r="D361" s="28">
        <v>23.92</v>
      </c>
      <c r="E361" s="29">
        <v>1040.05</v>
      </c>
      <c r="F361" s="29">
        <v>1010.9</v>
      </c>
      <c r="G361" s="28">
        <v>2.8999999999999998E-3</v>
      </c>
      <c r="H361" s="28">
        <v>2.0000000000000001E-4</v>
      </c>
      <c r="I361" s="28">
        <v>1.35E-2</v>
      </c>
      <c r="J361" s="28">
        <v>8.0000000000000004E-4</v>
      </c>
      <c r="K361" s="28">
        <v>7.7000000000000002E-3</v>
      </c>
      <c r="L361" s="28">
        <v>0.9486</v>
      </c>
      <c r="M361" s="28">
        <v>2.64E-2</v>
      </c>
      <c r="N361" s="28">
        <v>0.59209999999999996</v>
      </c>
      <c r="O361" s="28">
        <v>5.0000000000000001E-4</v>
      </c>
      <c r="P361" s="28">
        <v>0.1681</v>
      </c>
      <c r="Q361" s="28">
        <v>48.16</v>
      </c>
      <c r="R361" s="29">
        <v>46251.47</v>
      </c>
      <c r="S361" s="28">
        <v>0.2397</v>
      </c>
      <c r="T361" s="28">
        <v>0.18690000000000001</v>
      </c>
      <c r="U361" s="28">
        <v>0.57340000000000002</v>
      </c>
      <c r="V361" s="28">
        <v>16.91</v>
      </c>
      <c r="W361" s="28">
        <v>8.82</v>
      </c>
      <c r="X361" s="29">
        <v>60681.71</v>
      </c>
      <c r="Y361" s="28">
        <v>113.53</v>
      </c>
      <c r="Z361" s="29">
        <v>93660</v>
      </c>
      <c r="AA361" s="28">
        <v>0.71</v>
      </c>
      <c r="AB361" s="28">
        <v>0.18190000000000001</v>
      </c>
      <c r="AC361" s="28">
        <v>0.10680000000000001</v>
      </c>
      <c r="AD361" s="28">
        <v>1.1999999999999999E-3</v>
      </c>
      <c r="AE361" s="28">
        <v>0.29160000000000003</v>
      </c>
      <c r="AF361" s="28">
        <v>93.66</v>
      </c>
      <c r="AG361" s="29">
        <v>2590.4</v>
      </c>
      <c r="AH361" s="28">
        <v>329.6</v>
      </c>
      <c r="AI361" s="29">
        <v>91739.03</v>
      </c>
      <c r="AJ361" s="28" t="s">
        <v>16</v>
      </c>
      <c r="AK361" s="29">
        <v>24778</v>
      </c>
      <c r="AL361" s="29">
        <v>36273.64</v>
      </c>
      <c r="AM361" s="28">
        <v>39.32</v>
      </c>
      <c r="AN361" s="28">
        <v>25.55</v>
      </c>
      <c r="AO361" s="28">
        <v>29.35</v>
      </c>
      <c r="AP361" s="28">
        <v>4.34</v>
      </c>
      <c r="AQ361" s="28">
        <v>714.38</v>
      </c>
      <c r="AR361" s="28">
        <v>0.97230000000000005</v>
      </c>
      <c r="AS361" s="29">
        <v>1284.22</v>
      </c>
      <c r="AT361" s="29">
        <v>2069.71</v>
      </c>
      <c r="AU361" s="29">
        <v>5330.85</v>
      </c>
      <c r="AV361" s="28">
        <v>934.36</v>
      </c>
      <c r="AW361" s="28">
        <v>284.13</v>
      </c>
      <c r="AX361" s="29">
        <v>9903.26</v>
      </c>
      <c r="AY361" s="29">
        <v>5678.11</v>
      </c>
      <c r="AZ361" s="28">
        <v>0.57299999999999995</v>
      </c>
      <c r="BA361" s="29">
        <v>2926.96</v>
      </c>
      <c r="BB361" s="28">
        <v>0.2954</v>
      </c>
      <c r="BC361" s="29">
        <v>1304.03</v>
      </c>
      <c r="BD361" s="28">
        <v>0.13159999999999999</v>
      </c>
      <c r="BE361" s="29">
        <v>9909.11</v>
      </c>
      <c r="BF361" s="29">
        <v>5105.57</v>
      </c>
      <c r="BG361" s="28">
        <v>2.2965</v>
      </c>
      <c r="BH361" s="28">
        <v>0.52710000000000001</v>
      </c>
      <c r="BI361" s="28">
        <v>0.23250000000000001</v>
      </c>
      <c r="BJ361" s="28">
        <v>0.1845</v>
      </c>
      <c r="BK361" s="28">
        <v>3.5200000000000002E-2</v>
      </c>
      <c r="BL361" s="28">
        <v>2.07E-2</v>
      </c>
    </row>
    <row r="362" spans="1:64" x14ac:dyDescent="0.25">
      <c r="A362" s="28" t="s">
        <v>626</v>
      </c>
      <c r="B362" s="28">
        <v>45955</v>
      </c>
      <c r="C362" s="28">
        <v>56.33</v>
      </c>
      <c r="D362" s="28">
        <v>18.28</v>
      </c>
      <c r="E362" s="29">
        <v>1029.8800000000001</v>
      </c>
      <c r="F362" s="29">
        <v>1017</v>
      </c>
      <c r="G362" s="28">
        <v>4.5999999999999999E-3</v>
      </c>
      <c r="H362" s="28">
        <v>4.0000000000000002E-4</v>
      </c>
      <c r="I362" s="28">
        <v>4.0000000000000001E-3</v>
      </c>
      <c r="J362" s="28">
        <v>1.1999999999999999E-3</v>
      </c>
      <c r="K362" s="28">
        <v>8.0999999999999996E-3</v>
      </c>
      <c r="L362" s="28">
        <v>0.97299999999999998</v>
      </c>
      <c r="M362" s="28">
        <v>8.6E-3</v>
      </c>
      <c r="N362" s="28">
        <v>0.18459999999999999</v>
      </c>
      <c r="O362" s="28">
        <v>8.9999999999999998E-4</v>
      </c>
      <c r="P362" s="28">
        <v>0.10589999999999999</v>
      </c>
      <c r="Q362" s="28">
        <v>47.96</v>
      </c>
      <c r="R362" s="29">
        <v>53117.87</v>
      </c>
      <c r="S362" s="28">
        <v>0.2094</v>
      </c>
      <c r="T362" s="28">
        <v>0.17469999999999999</v>
      </c>
      <c r="U362" s="28">
        <v>0.6159</v>
      </c>
      <c r="V362" s="28">
        <v>18.45</v>
      </c>
      <c r="W362" s="28">
        <v>7.67</v>
      </c>
      <c r="X362" s="29">
        <v>64820.07</v>
      </c>
      <c r="Y362" s="28">
        <v>130.74</v>
      </c>
      <c r="Z362" s="29">
        <v>127934.6</v>
      </c>
      <c r="AA362" s="28">
        <v>0.85260000000000002</v>
      </c>
      <c r="AB362" s="28">
        <v>0.1139</v>
      </c>
      <c r="AC362" s="28">
        <v>3.2500000000000001E-2</v>
      </c>
      <c r="AD362" s="28">
        <v>1E-3</v>
      </c>
      <c r="AE362" s="28">
        <v>0.1477</v>
      </c>
      <c r="AF362" s="28">
        <v>127.93</v>
      </c>
      <c r="AG362" s="29">
        <v>3517.08</v>
      </c>
      <c r="AH362" s="28">
        <v>480.79</v>
      </c>
      <c r="AI362" s="29">
        <v>131028.86</v>
      </c>
      <c r="AJ362" s="28" t="s">
        <v>16</v>
      </c>
      <c r="AK362" s="29">
        <v>34062</v>
      </c>
      <c r="AL362" s="29">
        <v>50437.58</v>
      </c>
      <c r="AM362" s="28">
        <v>43.28</v>
      </c>
      <c r="AN362" s="28">
        <v>26.01</v>
      </c>
      <c r="AO362" s="28">
        <v>29.46</v>
      </c>
      <c r="AP362" s="28">
        <v>4.84</v>
      </c>
      <c r="AQ362" s="29">
        <v>1050.6099999999999</v>
      </c>
      <c r="AR362" s="28">
        <v>1.0042</v>
      </c>
      <c r="AS362" s="29">
        <v>1204.53</v>
      </c>
      <c r="AT362" s="29">
        <v>1698.18</v>
      </c>
      <c r="AU362" s="29">
        <v>5267.35</v>
      </c>
      <c r="AV362" s="28">
        <v>889.8</v>
      </c>
      <c r="AW362" s="28">
        <v>157.87</v>
      </c>
      <c r="AX362" s="29">
        <v>9217.74</v>
      </c>
      <c r="AY362" s="29">
        <v>4334.22</v>
      </c>
      <c r="AZ362" s="28">
        <v>0.4839</v>
      </c>
      <c r="BA362" s="29">
        <v>4087.21</v>
      </c>
      <c r="BB362" s="28">
        <v>0.45639999999999997</v>
      </c>
      <c r="BC362" s="28">
        <v>534.87</v>
      </c>
      <c r="BD362" s="28">
        <v>5.9700000000000003E-2</v>
      </c>
      <c r="BE362" s="29">
        <v>8956.2900000000009</v>
      </c>
      <c r="BF362" s="29">
        <v>3641.09</v>
      </c>
      <c r="BG362" s="28">
        <v>0.94740000000000002</v>
      </c>
      <c r="BH362" s="28">
        <v>0.5837</v>
      </c>
      <c r="BI362" s="28">
        <v>0.2155</v>
      </c>
      <c r="BJ362" s="28">
        <v>0.13850000000000001</v>
      </c>
      <c r="BK362" s="28">
        <v>3.4299999999999997E-2</v>
      </c>
      <c r="BL362" s="28">
        <v>2.8000000000000001E-2</v>
      </c>
    </row>
    <row r="363" spans="1:64" x14ac:dyDescent="0.25">
      <c r="A363" s="28" t="s">
        <v>627</v>
      </c>
      <c r="B363" s="28">
        <v>45963</v>
      </c>
      <c r="C363" s="28">
        <v>50.24</v>
      </c>
      <c r="D363" s="28">
        <v>12.65</v>
      </c>
      <c r="E363" s="28">
        <v>635.61</v>
      </c>
      <c r="F363" s="28">
        <v>646.66999999999996</v>
      </c>
      <c r="G363" s="28">
        <v>4.4999999999999997E-3</v>
      </c>
      <c r="H363" s="28">
        <v>4.0000000000000002E-4</v>
      </c>
      <c r="I363" s="28">
        <v>5.3E-3</v>
      </c>
      <c r="J363" s="28">
        <v>5.9999999999999995E-4</v>
      </c>
      <c r="K363" s="28">
        <v>1.6299999999999999E-2</v>
      </c>
      <c r="L363" s="28">
        <v>0.95499999999999996</v>
      </c>
      <c r="M363" s="28">
        <v>1.78E-2</v>
      </c>
      <c r="N363" s="28">
        <v>0.23080000000000001</v>
      </c>
      <c r="O363" s="28">
        <v>2.0999999999999999E-3</v>
      </c>
      <c r="P363" s="28">
        <v>0.1158</v>
      </c>
      <c r="Q363" s="28">
        <v>32.83</v>
      </c>
      <c r="R363" s="29">
        <v>48809.43</v>
      </c>
      <c r="S363" s="28">
        <v>0.2356</v>
      </c>
      <c r="T363" s="28">
        <v>0.1726</v>
      </c>
      <c r="U363" s="28">
        <v>0.59179999999999999</v>
      </c>
      <c r="V363" s="28">
        <v>17.05</v>
      </c>
      <c r="W363" s="28">
        <v>5.53</v>
      </c>
      <c r="X363" s="29">
        <v>66189.570000000007</v>
      </c>
      <c r="Y363" s="28">
        <v>111.95</v>
      </c>
      <c r="Z363" s="29">
        <v>124651.59</v>
      </c>
      <c r="AA363" s="28">
        <v>0.8619</v>
      </c>
      <c r="AB363" s="28">
        <v>0.1018</v>
      </c>
      <c r="AC363" s="28">
        <v>3.49E-2</v>
      </c>
      <c r="AD363" s="28">
        <v>1.4E-3</v>
      </c>
      <c r="AE363" s="28">
        <v>0.1386</v>
      </c>
      <c r="AF363" s="28">
        <v>124.65</v>
      </c>
      <c r="AG363" s="29">
        <v>3118.23</v>
      </c>
      <c r="AH363" s="28">
        <v>427.73</v>
      </c>
      <c r="AI363" s="29">
        <v>118148.68</v>
      </c>
      <c r="AJ363" s="28" t="s">
        <v>16</v>
      </c>
      <c r="AK363" s="29">
        <v>33332</v>
      </c>
      <c r="AL363" s="29">
        <v>47104.19</v>
      </c>
      <c r="AM363" s="28">
        <v>40.32</v>
      </c>
      <c r="AN363" s="28">
        <v>23.93</v>
      </c>
      <c r="AO363" s="28">
        <v>27.5</v>
      </c>
      <c r="AP363" s="28">
        <v>4.66</v>
      </c>
      <c r="AQ363" s="29">
        <v>1203.25</v>
      </c>
      <c r="AR363" s="28">
        <v>1.1677</v>
      </c>
      <c r="AS363" s="29">
        <v>1335.4</v>
      </c>
      <c r="AT363" s="29">
        <v>1698.58</v>
      </c>
      <c r="AU363" s="29">
        <v>5256.68</v>
      </c>
      <c r="AV363" s="28">
        <v>889.5</v>
      </c>
      <c r="AW363" s="28">
        <v>155.02000000000001</v>
      </c>
      <c r="AX363" s="29">
        <v>9335.18</v>
      </c>
      <c r="AY363" s="29">
        <v>4425.7299999999996</v>
      </c>
      <c r="AZ363" s="28">
        <v>0.47470000000000001</v>
      </c>
      <c r="BA363" s="29">
        <v>4297.0200000000004</v>
      </c>
      <c r="BB363" s="28">
        <v>0.46089999999999998</v>
      </c>
      <c r="BC363" s="28">
        <v>600.02</v>
      </c>
      <c r="BD363" s="28">
        <v>6.4399999999999999E-2</v>
      </c>
      <c r="BE363" s="29">
        <v>9322.77</v>
      </c>
      <c r="BF363" s="29">
        <v>3979.24</v>
      </c>
      <c r="BG363" s="28">
        <v>1.1157999999999999</v>
      </c>
      <c r="BH363" s="28">
        <v>0.55730000000000002</v>
      </c>
      <c r="BI363" s="28">
        <v>0.20669999999999999</v>
      </c>
      <c r="BJ363" s="28">
        <v>0.17249999999999999</v>
      </c>
      <c r="BK363" s="28">
        <v>3.3599999999999998E-2</v>
      </c>
      <c r="BL363" s="28">
        <v>2.9899999999999999E-2</v>
      </c>
    </row>
    <row r="364" spans="1:64" x14ac:dyDescent="0.25">
      <c r="A364" s="28" t="s">
        <v>628</v>
      </c>
      <c r="B364" s="28">
        <v>48710</v>
      </c>
      <c r="C364" s="28">
        <v>73.48</v>
      </c>
      <c r="D364" s="28">
        <v>17.059999999999999</v>
      </c>
      <c r="E364" s="29">
        <v>1253.3900000000001</v>
      </c>
      <c r="F364" s="29">
        <v>1268.76</v>
      </c>
      <c r="G364" s="28">
        <v>1.9E-3</v>
      </c>
      <c r="H364" s="28">
        <v>2.0000000000000001E-4</v>
      </c>
      <c r="I364" s="28">
        <v>4.7999999999999996E-3</v>
      </c>
      <c r="J364" s="28">
        <v>1.4E-3</v>
      </c>
      <c r="K364" s="28">
        <v>7.4000000000000003E-3</v>
      </c>
      <c r="L364" s="28">
        <v>0.97099999999999997</v>
      </c>
      <c r="M364" s="28">
        <v>1.3299999999999999E-2</v>
      </c>
      <c r="N364" s="28">
        <v>0.44</v>
      </c>
      <c r="O364" s="28">
        <v>0</v>
      </c>
      <c r="P364" s="28">
        <v>0.13420000000000001</v>
      </c>
      <c r="Q364" s="28">
        <v>56.71</v>
      </c>
      <c r="R364" s="29">
        <v>50417.96</v>
      </c>
      <c r="S364" s="28">
        <v>0.21870000000000001</v>
      </c>
      <c r="T364" s="28">
        <v>0.15709999999999999</v>
      </c>
      <c r="U364" s="28">
        <v>0.62429999999999997</v>
      </c>
      <c r="V364" s="28">
        <v>18.600000000000001</v>
      </c>
      <c r="W364" s="28">
        <v>9.26</v>
      </c>
      <c r="X364" s="29">
        <v>63376.08</v>
      </c>
      <c r="Y364" s="28">
        <v>130.69</v>
      </c>
      <c r="Z364" s="29">
        <v>97498.84</v>
      </c>
      <c r="AA364" s="28">
        <v>0.88290000000000002</v>
      </c>
      <c r="AB364" s="28">
        <v>6.6699999999999995E-2</v>
      </c>
      <c r="AC364" s="28">
        <v>4.8899999999999999E-2</v>
      </c>
      <c r="AD364" s="28">
        <v>1.4E-3</v>
      </c>
      <c r="AE364" s="28">
        <v>0.1176</v>
      </c>
      <c r="AF364" s="28">
        <v>97.5</v>
      </c>
      <c r="AG364" s="29">
        <v>2400.0100000000002</v>
      </c>
      <c r="AH364" s="28">
        <v>352.63</v>
      </c>
      <c r="AI364" s="29">
        <v>90439.23</v>
      </c>
      <c r="AJ364" s="28" t="s">
        <v>16</v>
      </c>
      <c r="AK364" s="29">
        <v>29446</v>
      </c>
      <c r="AL364" s="29">
        <v>40712.15</v>
      </c>
      <c r="AM364" s="28">
        <v>33.99</v>
      </c>
      <c r="AN364" s="28">
        <v>23.4</v>
      </c>
      <c r="AO364" s="28">
        <v>24.69</v>
      </c>
      <c r="AP364" s="28">
        <v>4.28</v>
      </c>
      <c r="AQ364" s="28">
        <v>959.02</v>
      </c>
      <c r="AR364" s="28">
        <v>1.0105999999999999</v>
      </c>
      <c r="AS364" s="29">
        <v>1094.9000000000001</v>
      </c>
      <c r="AT364" s="29">
        <v>1809.42</v>
      </c>
      <c r="AU364" s="29">
        <v>5033.49</v>
      </c>
      <c r="AV364" s="28">
        <v>778.85</v>
      </c>
      <c r="AW364" s="28">
        <v>251.14</v>
      </c>
      <c r="AX364" s="29">
        <v>8967.7999999999993</v>
      </c>
      <c r="AY364" s="29">
        <v>5238.5200000000004</v>
      </c>
      <c r="AZ364" s="28">
        <v>0.57709999999999995</v>
      </c>
      <c r="BA364" s="29">
        <v>2967.91</v>
      </c>
      <c r="BB364" s="28">
        <v>0.32700000000000001</v>
      </c>
      <c r="BC364" s="28">
        <v>870.84</v>
      </c>
      <c r="BD364" s="28">
        <v>9.5899999999999999E-2</v>
      </c>
      <c r="BE364" s="29">
        <v>9077.2800000000007</v>
      </c>
      <c r="BF364" s="29">
        <v>5187.17</v>
      </c>
      <c r="BG364" s="28">
        <v>2.0672000000000001</v>
      </c>
      <c r="BH364" s="28">
        <v>0.55079999999999996</v>
      </c>
      <c r="BI364" s="28">
        <v>0.22850000000000001</v>
      </c>
      <c r="BJ364" s="28">
        <v>0.16339999999999999</v>
      </c>
      <c r="BK364" s="28">
        <v>3.6299999999999999E-2</v>
      </c>
      <c r="BL364" s="28">
        <v>2.1000000000000001E-2</v>
      </c>
    </row>
    <row r="365" spans="1:64" x14ac:dyDescent="0.25">
      <c r="A365" s="28" t="s">
        <v>629</v>
      </c>
      <c r="B365" s="28">
        <v>44479</v>
      </c>
      <c r="C365" s="28">
        <v>139.05000000000001</v>
      </c>
      <c r="D365" s="28">
        <v>12.78</v>
      </c>
      <c r="E365" s="29">
        <v>1776.52</v>
      </c>
      <c r="F365" s="29">
        <v>1738.24</v>
      </c>
      <c r="G365" s="28">
        <v>1.9E-3</v>
      </c>
      <c r="H365" s="28">
        <v>2.0000000000000001E-4</v>
      </c>
      <c r="I365" s="28">
        <v>4.1999999999999997E-3</v>
      </c>
      <c r="J365" s="28">
        <v>1.1999999999999999E-3</v>
      </c>
      <c r="K365" s="28">
        <v>4.1999999999999997E-3</v>
      </c>
      <c r="L365" s="28">
        <v>0.97709999999999997</v>
      </c>
      <c r="M365" s="28">
        <v>1.12E-2</v>
      </c>
      <c r="N365" s="28">
        <v>0.55059999999999998</v>
      </c>
      <c r="O365" s="28">
        <v>4.0000000000000002E-4</v>
      </c>
      <c r="P365" s="28">
        <v>0.152</v>
      </c>
      <c r="Q365" s="28">
        <v>81.37</v>
      </c>
      <c r="R365" s="29">
        <v>49343.25</v>
      </c>
      <c r="S365" s="28">
        <v>0.18920000000000001</v>
      </c>
      <c r="T365" s="28">
        <v>0.2011</v>
      </c>
      <c r="U365" s="28">
        <v>0.60980000000000001</v>
      </c>
      <c r="V365" s="28">
        <v>17.510000000000002</v>
      </c>
      <c r="W365" s="28">
        <v>12.39</v>
      </c>
      <c r="X365" s="29">
        <v>64618.33</v>
      </c>
      <c r="Y365" s="28">
        <v>139.24</v>
      </c>
      <c r="Z365" s="29">
        <v>88571.99</v>
      </c>
      <c r="AA365" s="28">
        <v>0.76949999999999996</v>
      </c>
      <c r="AB365" s="28">
        <v>0.13730000000000001</v>
      </c>
      <c r="AC365" s="28">
        <v>9.1899999999999996E-2</v>
      </c>
      <c r="AD365" s="28">
        <v>1.2999999999999999E-3</v>
      </c>
      <c r="AE365" s="28">
        <v>0.23430000000000001</v>
      </c>
      <c r="AF365" s="28">
        <v>88.57</v>
      </c>
      <c r="AG365" s="29">
        <v>2220.9</v>
      </c>
      <c r="AH365" s="28">
        <v>308.17</v>
      </c>
      <c r="AI365" s="29">
        <v>81655.34</v>
      </c>
      <c r="AJ365" s="28" t="s">
        <v>16</v>
      </c>
      <c r="AK365" s="29">
        <v>27024</v>
      </c>
      <c r="AL365" s="29">
        <v>37190.89</v>
      </c>
      <c r="AM365" s="28">
        <v>31.22</v>
      </c>
      <c r="AN365" s="28">
        <v>23.78</v>
      </c>
      <c r="AO365" s="28">
        <v>24.98</v>
      </c>
      <c r="AP365" s="28">
        <v>3.8</v>
      </c>
      <c r="AQ365" s="28">
        <v>0.01</v>
      </c>
      <c r="AR365" s="28">
        <v>0.79820000000000002</v>
      </c>
      <c r="AS365" s="29">
        <v>1109.1300000000001</v>
      </c>
      <c r="AT365" s="29">
        <v>2134.0300000000002</v>
      </c>
      <c r="AU365" s="29">
        <v>5372.51</v>
      </c>
      <c r="AV365" s="28">
        <v>874.83</v>
      </c>
      <c r="AW365" s="28">
        <v>224.75</v>
      </c>
      <c r="AX365" s="29">
        <v>9715.26</v>
      </c>
      <c r="AY365" s="29">
        <v>5940.13</v>
      </c>
      <c r="AZ365" s="28">
        <v>0.61939999999999995</v>
      </c>
      <c r="BA365" s="29">
        <v>2379.23</v>
      </c>
      <c r="BB365" s="28">
        <v>0.24809999999999999</v>
      </c>
      <c r="BC365" s="29">
        <v>1270.24</v>
      </c>
      <c r="BD365" s="28">
        <v>0.13250000000000001</v>
      </c>
      <c r="BE365" s="29">
        <v>9589.6</v>
      </c>
      <c r="BF365" s="29">
        <v>5677.09</v>
      </c>
      <c r="BG365" s="28">
        <v>2.6589</v>
      </c>
      <c r="BH365" s="28">
        <v>0.53459999999999996</v>
      </c>
      <c r="BI365" s="28">
        <v>0.24790000000000001</v>
      </c>
      <c r="BJ365" s="28">
        <v>0.1575</v>
      </c>
      <c r="BK365" s="28">
        <v>3.9399999999999998E-2</v>
      </c>
      <c r="BL365" s="28">
        <v>2.06E-2</v>
      </c>
    </row>
    <row r="366" spans="1:64" x14ac:dyDescent="0.25">
      <c r="A366" s="28" t="s">
        <v>630</v>
      </c>
      <c r="B366" s="28">
        <v>47720</v>
      </c>
      <c r="C366" s="28">
        <v>104</v>
      </c>
      <c r="D366" s="28">
        <v>11.3</v>
      </c>
      <c r="E366" s="29">
        <v>1175.6199999999999</v>
      </c>
      <c r="F366" s="29">
        <v>1169.9000000000001</v>
      </c>
      <c r="G366" s="28">
        <v>1.9E-3</v>
      </c>
      <c r="H366" s="28">
        <v>1E-4</v>
      </c>
      <c r="I366" s="28">
        <v>5.5999999999999999E-3</v>
      </c>
      <c r="J366" s="28">
        <v>1.2999999999999999E-3</v>
      </c>
      <c r="K366" s="28">
        <v>1.0999999999999999E-2</v>
      </c>
      <c r="L366" s="28">
        <v>0.9597</v>
      </c>
      <c r="M366" s="28">
        <v>2.0500000000000001E-2</v>
      </c>
      <c r="N366" s="28">
        <v>0.42370000000000002</v>
      </c>
      <c r="O366" s="28">
        <v>0</v>
      </c>
      <c r="P366" s="28">
        <v>0.13350000000000001</v>
      </c>
      <c r="Q366" s="28">
        <v>53.87</v>
      </c>
      <c r="R366" s="29">
        <v>49221.5</v>
      </c>
      <c r="S366" s="28">
        <v>0.22550000000000001</v>
      </c>
      <c r="T366" s="28">
        <v>0.17319999999999999</v>
      </c>
      <c r="U366" s="28">
        <v>0.60119999999999996</v>
      </c>
      <c r="V366" s="28">
        <v>17.940000000000001</v>
      </c>
      <c r="W366" s="28">
        <v>9.77</v>
      </c>
      <c r="X366" s="29">
        <v>56421.41</v>
      </c>
      <c r="Y366" s="28">
        <v>115.94</v>
      </c>
      <c r="Z366" s="29">
        <v>100575.25</v>
      </c>
      <c r="AA366" s="28">
        <v>0.8861</v>
      </c>
      <c r="AB366" s="28">
        <v>6.5100000000000005E-2</v>
      </c>
      <c r="AC366" s="28">
        <v>4.6899999999999997E-2</v>
      </c>
      <c r="AD366" s="28">
        <v>1.9E-3</v>
      </c>
      <c r="AE366" s="28">
        <v>0.1147</v>
      </c>
      <c r="AF366" s="28">
        <v>100.58</v>
      </c>
      <c r="AG366" s="29">
        <v>2346.06</v>
      </c>
      <c r="AH366" s="28">
        <v>347.63</v>
      </c>
      <c r="AI366" s="29">
        <v>96420.28</v>
      </c>
      <c r="AJ366" s="28" t="s">
        <v>16</v>
      </c>
      <c r="AK366" s="29">
        <v>29765</v>
      </c>
      <c r="AL366" s="29">
        <v>40779.01</v>
      </c>
      <c r="AM366" s="28">
        <v>34.75</v>
      </c>
      <c r="AN366" s="28">
        <v>22.67</v>
      </c>
      <c r="AO366" s="28">
        <v>24.1</v>
      </c>
      <c r="AP366" s="28">
        <v>4.2300000000000004</v>
      </c>
      <c r="AQ366" s="28">
        <v>892.93</v>
      </c>
      <c r="AR366" s="28">
        <v>1.0536000000000001</v>
      </c>
      <c r="AS366" s="29">
        <v>1014.17</v>
      </c>
      <c r="AT366" s="29">
        <v>1906.12</v>
      </c>
      <c r="AU366" s="29">
        <v>4893.51</v>
      </c>
      <c r="AV366" s="28">
        <v>817.8</v>
      </c>
      <c r="AW366" s="28">
        <v>282.12</v>
      </c>
      <c r="AX366" s="29">
        <v>8913.7099999999991</v>
      </c>
      <c r="AY366" s="29">
        <v>5166.9399999999996</v>
      </c>
      <c r="AZ366" s="28">
        <v>0.57620000000000005</v>
      </c>
      <c r="BA366" s="29">
        <v>2977.69</v>
      </c>
      <c r="BB366" s="28">
        <v>0.33200000000000002</v>
      </c>
      <c r="BC366" s="28">
        <v>823.04</v>
      </c>
      <c r="BD366" s="28">
        <v>9.1800000000000007E-2</v>
      </c>
      <c r="BE366" s="29">
        <v>8967.66</v>
      </c>
      <c r="BF366" s="29">
        <v>4948.34</v>
      </c>
      <c r="BG366" s="28">
        <v>2.0059999999999998</v>
      </c>
      <c r="BH366" s="28">
        <v>0.54430000000000001</v>
      </c>
      <c r="BI366" s="28">
        <v>0.221</v>
      </c>
      <c r="BJ366" s="28">
        <v>0.17649999999999999</v>
      </c>
      <c r="BK366" s="28">
        <v>3.7900000000000003E-2</v>
      </c>
      <c r="BL366" s="28">
        <v>2.0199999999999999E-2</v>
      </c>
    </row>
    <row r="367" spans="1:64" x14ac:dyDescent="0.25">
      <c r="A367" s="28" t="s">
        <v>631</v>
      </c>
      <c r="B367" s="28">
        <v>46136</v>
      </c>
      <c r="C367" s="28">
        <v>54</v>
      </c>
      <c r="D367" s="28">
        <v>20.5</v>
      </c>
      <c r="E367" s="29">
        <v>1107.03</v>
      </c>
      <c r="F367" s="29">
        <v>1081.1400000000001</v>
      </c>
      <c r="G367" s="28">
        <v>2.3E-3</v>
      </c>
      <c r="H367" s="28">
        <v>2.9999999999999997E-4</v>
      </c>
      <c r="I367" s="28">
        <v>2.1000000000000001E-2</v>
      </c>
      <c r="J367" s="28">
        <v>8.0000000000000004E-4</v>
      </c>
      <c r="K367" s="28">
        <v>1.29E-2</v>
      </c>
      <c r="L367" s="28">
        <v>0.92779999999999996</v>
      </c>
      <c r="M367" s="28">
        <v>3.5000000000000003E-2</v>
      </c>
      <c r="N367" s="28">
        <v>0.5827</v>
      </c>
      <c r="O367" s="28">
        <v>1.4E-3</v>
      </c>
      <c r="P367" s="28">
        <v>0.16769999999999999</v>
      </c>
      <c r="Q367" s="28">
        <v>52.4</v>
      </c>
      <c r="R367" s="29">
        <v>47342.75</v>
      </c>
      <c r="S367" s="28">
        <v>0.2336</v>
      </c>
      <c r="T367" s="28">
        <v>0.1699</v>
      </c>
      <c r="U367" s="28">
        <v>0.59650000000000003</v>
      </c>
      <c r="V367" s="28">
        <v>16.63</v>
      </c>
      <c r="W367" s="28">
        <v>8.11</v>
      </c>
      <c r="X367" s="29">
        <v>62446.6</v>
      </c>
      <c r="Y367" s="28">
        <v>131.31</v>
      </c>
      <c r="Z367" s="29">
        <v>83590.490000000005</v>
      </c>
      <c r="AA367" s="28">
        <v>0.79300000000000004</v>
      </c>
      <c r="AB367" s="28">
        <v>0.14560000000000001</v>
      </c>
      <c r="AC367" s="28">
        <v>5.8799999999999998E-2</v>
      </c>
      <c r="AD367" s="28">
        <v>2.7000000000000001E-3</v>
      </c>
      <c r="AE367" s="28">
        <v>0.2084</v>
      </c>
      <c r="AF367" s="28">
        <v>83.59</v>
      </c>
      <c r="AG367" s="29">
        <v>2135.94</v>
      </c>
      <c r="AH367" s="28">
        <v>312.39</v>
      </c>
      <c r="AI367" s="29">
        <v>83293.87</v>
      </c>
      <c r="AJ367" s="28" t="s">
        <v>16</v>
      </c>
      <c r="AK367" s="29">
        <v>24720</v>
      </c>
      <c r="AL367" s="29">
        <v>35186.07</v>
      </c>
      <c r="AM367" s="28">
        <v>39.97</v>
      </c>
      <c r="AN367" s="28">
        <v>24.34</v>
      </c>
      <c r="AO367" s="28">
        <v>28.58</v>
      </c>
      <c r="AP367" s="28">
        <v>4.4400000000000004</v>
      </c>
      <c r="AQ367" s="28">
        <v>625.58000000000004</v>
      </c>
      <c r="AR367" s="28">
        <v>0.99750000000000005</v>
      </c>
      <c r="AS367" s="29">
        <v>1179.71</v>
      </c>
      <c r="AT367" s="29">
        <v>2051.41</v>
      </c>
      <c r="AU367" s="29">
        <v>5243.24</v>
      </c>
      <c r="AV367" s="28">
        <v>888.19</v>
      </c>
      <c r="AW367" s="28">
        <v>262.37</v>
      </c>
      <c r="AX367" s="29">
        <v>9624.91</v>
      </c>
      <c r="AY367" s="29">
        <v>5945.28</v>
      </c>
      <c r="AZ367" s="28">
        <v>0.61770000000000003</v>
      </c>
      <c r="BA367" s="29">
        <v>2433.17</v>
      </c>
      <c r="BB367" s="28">
        <v>0.25280000000000002</v>
      </c>
      <c r="BC367" s="29">
        <v>1246.07</v>
      </c>
      <c r="BD367" s="28">
        <v>0.1295</v>
      </c>
      <c r="BE367" s="29">
        <v>9624.52</v>
      </c>
      <c r="BF367" s="29">
        <v>5533.61</v>
      </c>
      <c r="BG367" s="28">
        <v>2.7155</v>
      </c>
      <c r="BH367" s="28">
        <v>0.50360000000000005</v>
      </c>
      <c r="BI367" s="28">
        <v>0.251</v>
      </c>
      <c r="BJ367" s="28">
        <v>0.18290000000000001</v>
      </c>
      <c r="BK367" s="28">
        <v>4.2299999999999997E-2</v>
      </c>
      <c r="BL367" s="28">
        <v>2.0199999999999999E-2</v>
      </c>
    </row>
    <row r="368" spans="1:64" x14ac:dyDescent="0.25">
      <c r="A368" s="28" t="s">
        <v>632</v>
      </c>
      <c r="B368" s="28">
        <v>44487</v>
      </c>
      <c r="C368" s="28">
        <v>65.05</v>
      </c>
      <c r="D368" s="28">
        <v>41.15</v>
      </c>
      <c r="E368" s="29">
        <v>2677.03</v>
      </c>
      <c r="F368" s="29">
        <v>2601.29</v>
      </c>
      <c r="G368" s="28">
        <v>6.7999999999999996E-3</v>
      </c>
      <c r="H368" s="28">
        <v>2.9999999999999997E-4</v>
      </c>
      <c r="I368" s="28">
        <v>1.77E-2</v>
      </c>
      <c r="J368" s="28">
        <v>1.1999999999999999E-3</v>
      </c>
      <c r="K368" s="28">
        <v>2.2499999999999999E-2</v>
      </c>
      <c r="L368" s="28">
        <v>0.91600000000000004</v>
      </c>
      <c r="M368" s="28">
        <v>3.5499999999999997E-2</v>
      </c>
      <c r="N368" s="28">
        <v>0.44679999999999997</v>
      </c>
      <c r="O368" s="28">
        <v>6.3E-3</v>
      </c>
      <c r="P368" s="28">
        <v>0.1449</v>
      </c>
      <c r="Q368" s="28">
        <v>114.69</v>
      </c>
      <c r="R368" s="29">
        <v>53391.49</v>
      </c>
      <c r="S368" s="28">
        <v>0.2465</v>
      </c>
      <c r="T368" s="28">
        <v>0.18590000000000001</v>
      </c>
      <c r="U368" s="28">
        <v>0.56759999999999999</v>
      </c>
      <c r="V368" s="28">
        <v>18.649999999999999</v>
      </c>
      <c r="W368" s="28">
        <v>17.07</v>
      </c>
      <c r="X368" s="29">
        <v>72717.259999999995</v>
      </c>
      <c r="Y368" s="28">
        <v>152.38999999999999</v>
      </c>
      <c r="Z368" s="29">
        <v>127587.24</v>
      </c>
      <c r="AA368" s="28">
        <v>0.74250000000000005</v>
      </c>
      <c r="AB368" s="28">
        <v>0.21709999999999999</v>
      </c>
      <c r="AC368" s="28">
        <v>3.9300000000000002E-2</v>
      </c>
      <c r="AD368" s="28">
        <v>1.1000000000000001E-3</v>
      </c>
      <c r="AE368" s="28">
        <v>0.25790000000000002</v>
      </c>
      <c r="AF368" s="28">
        <v>127.59</v>
      </c>
      <c r="AG368" s="29">
        <v>3802.95</v>
      </c>
      <c r="AH368" s="28">
        <v>446.44</v>
      </c>
      <c r="AI368" s="29">
        <v>135504.16</v>
      </c>
      <c r="AJ368" s="28" t="s">
        <v>16</v>
      </c>
      <c r="AK368" s="29">
        <v>27650</v>
      </c>
      <c r="AL368" s="29">
        <v>42194.84</v>
      </c>
      <c r="AM368" s="28">
        <v>48.93</v>
      </c>
      <c r="AN368" s="28">
        <v>27.65</v>
      </c>
      <c r="AO368" s="28">
        <v>33.33</v>
      </c>
      <c r="AP368" s="28">
        <v>3.84</v>
      </c>
      <c r="AQ368" s="28">
        <v>983.85</v>
      </c>
      <c r="AR368" s="28">
        <v>1.0461</v>
      </c>
      <c r="AS368" s="29">
        <v>1101.32</v>
      </c>
      <c r="AT368" s="29">
        <v>1633.02</v>
      </c>
      <c r="AU368" s="29">
        <v>5306.52</v>
      </c>
      <c r="AV368" s="28">
        <v>961.23</v>
      </c>
      <c r="AW368" s="28">
        <v>236.66</v>
      </c>
      <c r="AX368" s="29">
        <v>9238.75</v>
      </c>
      <c r="AY368" s="29">
        <v>4218.1099999999997</v>
      </c>
      <c r="AZ368" s="28">
        <v>0.46529999999999999</v>
      </c>
      <c r="BA368" s="29">
        <v>4013.04</v>
      </c>
      <c r="BB368" s="28">
        <v>0.44269999999999998</v>
      </c>
      <c r="BC368" s="28">
        <v>834.27</v>
      </c>
      <c r="BD368" s="28">
        <v>9.1999999999999998E-2</v>
      </c>
      <c r="BE368" s="29">
        <v>9065.42</v>
      </c>
      <c r="BF368" s="29">
        <v>3220.85</v>
      </c>
      <c r="BG368" s="28">
        <v>0.97609999999999997</v>
      </c>
      <c r="BH368" s="28">
        <v>0.57479999999999998</v>
      </c>
      <c r="BI368" s="28">
        <v>0.21859999999999999</v>
      </c>
      <c r="BJ368" s="28">
        <v>0.15060000000000001</v>
      </c>
      <c r="BK368" s="28">
        <v>3.3300000000000003E-2</v>
      </c>
      <c r="BL368" s="28">
        <v>2.2800000000000001E-2</v>
      </c>
    </row>
    <row r="369" spans="1:64" x14ac:dyDescent="0.25">
      <c r="A369" s="28" t="s">
        <v>633</v>
      </c>
      <c r="B369" s="28">
        <v>45559</v>
      </c>
      <c r="C369" s="28">
        <v>104</v>
      </c>
      <c r="D369" s="28">
        <v>21.53</v>
      </c>
      <c r="E369" s="29">
        <v>2238.85</v>
      </c>
      <c r="F369" s="29">
        <v>2182.7600000000002</v>
      </c>
      <c r="G369" s="28">
        <v>8.0999999999999996E-3</v>
      </c>
      <c r="H369" s="28">
        <v>2.0000000000000001E-4</v>
      </c>
      <c r="I369" s="28">
        <v>1.15E-2</v>
      </c>
      <c r="J369" s="28">
        <v>1.4E-3</v>
      </c>
      <c r="K369" s="28">
        <v>1.5100000000000001E-2</v>
      </c>
      <c r="L369" s="28">
        <v>0.93789999999999996</v>
      </c>
      <c r="M369" s="28">
        <v>2.58E-2</v>
      </c>
      <c r="N369" s="28">
        <v>0.40670000000000001</v>
      </c>
      <c r="O369" s="28">
        <v>4.3E-3</v>
      </c>
      <c r="P369" s="28">
        <v>0.1366</v>
      </c>
      <c r="Q369" s="28">
        <v>107.45</v>
      </c>
      <c r="R369" s="29">
        <v>55223.03</v>
      </c>
      <c r="S369" s="28">
        <v>0.2235</v>
      </c>
      <c r="T369" s="28">
        <v>0.17899999999999999</v>
      </c>
      <c r="U369" s="28">
        <v>0.59750000000000003</v>
      </c>
      <c r="V369" s="28">
        <v>17.7</v>
      </c>
      <c r="W369" s="28">
        <v>14.68</v>
      </c>
      <c r="X369" s="29">
        <v>73673.710000000006</v>
      </c>
      <c r="Y369" s="28">
        <v>147.31</v>
      </c>
      <c r="Z369" s="29">
        <v>179428.93</v>
      </c>
      <c r="AA369" s="28">
        <v>0.61309999999999998</v>
      </c>
      <c r="AB369" s="28">
        <v>0.22450000000000001</v>
      </c>
      <c r="AC369" s="28">
        <v>0.16139999999999999</v>
      </c>
      <c r="AD369" s="28">
        <v>1E-3</v>
      </c>
      <c r="AE369" s="28">
        <v>0.38729999999999998</v>
      </c>
      <c r="AF369" s="28">
        <v>179.43</v>
      </c>
      <c r="AG369" s="29">
        <v>5144.03</v>
      </c>
      <c r="AH369" s="28">
        <v>447.02</v>
      </c>
      <c r="AI369" s="29">
        <v>180897.91</v>
      </c>
      <c r="AJ369" s="28" t="s">
        <v>16</v>
      </c>
      <c r="AK369" s="29">
        <v>30944</v>
      </c>
      <c r="AL369" s="29">
        <v>47077.1</v>
      </c>
      <c r="AM369" s="28">
        <v>42.97</v>
      </c>
      <c r="AN369" s="28">
        <v>26.32</v>
      </c>
      <c r="AO369" s="28">
        <v>29.32</v>
      </c>
      <c r="AP369" s="28">
        <v>4.2300000000000004</v>
      </c>
      <c r="AQ369" s="28">
        <v>987.49</v>
      </c>
      <c r="AR369" s="28">
        <v>0.86270000000000002</v>
      </c>
      <c r="AS369" s="29">
        <v>1181.6600000000001</v>
      </c>
      <c r="AT369" s="29">
        <v>2110.66</v>
      </c>
      <c r="AU369" s="29">
        <v>5643.7</v>
      </c>
      <c r="AV369" s="28">
        <v>989.74</v>
      </c>
      <c r="AW369" s="28">
        <v>254</v>
      </c>
      <c r="AX369" s="29">
        <v>10179.76</v>
      </c>
      <c r="AY369" s="29">
        <v>4236.38</v>
      </c>
      <c r="AZ369" s="28">
        <v>0.40920000000000001</v>
      </c>
      <c r="BA369" s="29">
        <v>5207.07</v>
      </c>
      <c r="BB369" s="28">
        <v>0.50290000000000001</v>
      </c>
      <c r="BC369" s="28">
        <v>909.91</v>
      </c>
      <c r="BD369" s="28">
        <v>8.7900000000000006E-2</v>
      </c>
      <c r="BE369" s="29">
        <v>10353.370000000001</v>
      </c>
      <c r="BF369" s="29">
        <v>2701.73</v>
      </c>
      <c r="BG369" s="28">
        <v>0.66169999999999995</v>
      </c>
      <c r="BH369" s="28">
        <v>0.56089999999999995</v>
      </c>
      <c r="BI369" s="28">
        <v>0.2278</v>
      </c>
      <c r="BJ369" s="28">
        <v>0.1522</v>
      </c>
      <c r="BK369" s="28">
        <v>3.4500000000000003E-2</v>
      </c>
      <c r="BL369" s="28">
        <v>2.4500000000000001E-2</v>
      </c>
    </row>
    <row r="370" spans="1:64" x14ac:dyDescent="0.25">
      <c r="A370" s="28" t="s">
        <v>634</v>
      </c>
      <c r="B370" s="28">
        <v>49718</v>
      </c>
      <c r="C370" s="28">
        <v>57.9</v>
      </c>
      <c r="D370" s="28">
        <v>8.9600000000000009</v>
      </c>
      <c r="E370" s="28">
        <v>518.67999999999995</v>
      </c>
      <c r="F370" s="28">
        <v>540.29</v>
      </c>
      <c r="G370" s="28">
        <v>1.9E-3</v>
      </c>
      <c r="H370" s="28">
        <v>5.9999999999999995E-4</v>
      </c>
      <c r="I370" s="28">
        <v>3.8999999999999998E-3</v>
      </c>
      <c r="J370" s="28">
        <v>6.9999999999999999E-4</v>
      </c>
      <c r="K370" s="28">
        <v>9.4000000000000004E-3</v>
      </c>
      <c r="L370" s="28">
        <v>0.9708</v>
      </c>
      <c r="M370" s="28">
        <v>1.2699999999999999E-2</v>
      </c>
      <c r="N370" s="28">
        <v>0.28050000000000003</v>
      </c>
      <c r="O370" s="28">
        <v>0</v>
      </c>
      <c r="P370" s="28">
        <v>0.12790000000000001</v>
      </c>
      <c r="Q370" s="28">
        <v>28.39</v>
      </c>
      <c r="R370" s="29">
        <v>46651.55</v>
      </c>
      <c r="S370" s="28">
        <v>0.26219999999999999</v>
      </c>
      <c r="T370" s="28">
        <v>0.19170000000000001</v>
      </c>
      <c r="U370" s="28">
        <v>0.54620000000000002</v>
      </c>
      <c r="V370" s="28">
        <v>16.22</v>
      </c>
      <c r="W370" s="28">
        <v>5.92</v>
      </c>
      <c r="X370" s="29">
        <v>56492.85</v>
      </c>
      <c r="Y370" s="28">
        <v>85.22</v>
      </c>
      <c r="Z370" s="29">
        <v>113055.65</v>
      </c>
      <c r="AA370" s="28">
        <v>0.88070000000000004</v>
      </c>
      <c r="AB370" s="28">
        <v>7.6499999999999999E-2</v>
      </c>
      <c r="AC370" s="28">
        <v>4.1200000000000001E-2</v>
      </c>
      <c r="AD370" s="28">
        <v>1.6000000000000001E-3</v>
      </c>
      <c r="AE370" s="28">
        <v>0.12039999999999999</v>
      </c>
      <c r="AF370" s="28">
        <v>113.06</v>
      </c>
      <c r="AG370" s="29">
        <v>2795.36</v>
      </c>
      <c r="AH370" s="28">
        <v>400.28</v>
      </c>
      <c r="AI370" s="29">
        <v>103715.64</v>
      </c>
      <c r="AJ370" s="28" t="s">
        <v>16</v>
      </c>
      <c r="AK370" s="29">
        <v>33365</v>
      </c>
      <c r="AL370" s="29">
        <v>44730.48</v>
      </c>
      <c r="AM370" s="28">
        <v>37.4</v>
      </c>
      <c r="AN370" s="28">
        <v>23.77</v>
      </c>
      <c r="AO370" s="28">
        <v>26.3</v>
      </c>
      <c r="AP370" s="28">
        <v>4.8899999999999997</v>
      </c>
      <c r="AQ370" s="29">
        <v>1066.94</v>
      </c>
      <c r="AR370" s="28">
        <v>1.1439999999999999</v>
      </c>
      <c r="AS370" s="29">
        <v>1418.26</v>
      </c>
      <c r="AT370" s="29">
        <v>1866.53</v>
      </c>
      <c r="AU370" s="29">
        <v>5234.21</v>
      </c>
      <c r="AV370" s="28">
        <v>923.23</v>
      </c>
      <c r="AW370" s="28">
        <v>128.6</v>
      </c>
      <c r="AX370" s="29">
        <v>9570.82</v>
      </c>
      <c r="AY370" s="29">
        <v>4874.2299999999996</v>
      </c>
      <c r="AZ370" s="28">
        <v>0.50549999999999995</v>
      </c>
      <c r="BA370" s="29">
        <v>4101.8</v>
      </c>
      <c r="BB370" s="28">
        <v>0.4254</v>
      </c>
      <c r="BC370" s="28">
        <v>667.13</v>
      </c>
      <c r="BD370" s="28">
        <v>6.9199999999999998E-2</v>
      </c>
      <c r="BE370" s="29">
        <v>9643.15</v>
      </c>
      <c r="BF370" s="29">
        <v>4843.8900000000003</v>
      </c>
      <c r="BG370" s="28">
        <v>1.5548</v>
      </c>
      <c r="BH370" s="28">
        <v>0.55269999999999997</v>
      </c>
      <c r="BI370" s="28">
        <v>0.20419999999999999</v>
      </c>
      <c r="BJ370" s="28">
        <v>0.183</v>
      </c>
      <c r="BK370" s="28">
        <v>3.56E-2</v>
      </c>
      <c r="BL370" s="28">
        <v>2.4400000000000002E-2</v>
      </c>
    </row>
    <row r="371" spans="1:64" x14ac:dyDescent="0.25">
      <c r="A371" s="28" t="s">
        <v>635</v>
      </c>
      <c r="B371" s="28">
        <v>44453</v>
      </c>
      <c r="C371" s="28">
        <v>21.76</v>
      </c>
      <c r="D371" s="28">
        <v>284.19</v>
      </c>
      <c r="E371" s="29">
        <v>6184.55</v>
      </c>
      <c r="F371" s="29">
        <v>5685.33</v>
      </c>
      <c r="G371" s="28">
        <v>9.7999999999999997E-3</v>
      </c>
      <c r="H371" s="28">
        <v>6.9999999999999999E-4</v>
      </c>
      <c r="I371" s="28">
        <v>9.9199999999999997E-2</v>
      </c>
      <c r="J371" s="28">
        <v>1.8E-3</v>
      </c>
      <c r="K371" s="28">
        <v>3.6700000000000003E-2</v>
      </c>
      <c r="L371" s="28">
        <v>0.78949999999999998</v>
      </c>
      <c r="M371" s="28">
        <v>6.2199999999999998E-2</v>
      </c>
      <c r="N371" s="28">
        <v>0.55530000000000002</v>
      </c>
      <c r="O371" s="28">
        <v>1.5699999999999999E-2</v>
      </c>
      <c r="P371" s="28">
        <v>0.14940000000000001</v>
      </c>
      <c r="Q371" s="28">
        <v>249.73</v>
      </c>
      <c r="R371" s="29">
        <v>56446.23</v>
      </c>
      <c r="S371" s="28">
        <v>0.22850000000000001</v>
      </c>
      <c r="T371" s="28">
        <v>0.18790000000000001</v>
      </c>
      <c r="U371" s="28">
        <v>0.58360000000000001</v>
      </c>
      <c r="V371" s="28">
        <v>18.38</v>
      </c>
      <c r="W371" s="28">
        <v>34.49</v>
      </c>
      <c r="X371" s="29">
        <v>79004.25</v>
      </c>
      <c r="Y371" s="28">
        <v>177.32</v>
      </c>
      <c r="Z371" s="29">
        <v>121710.82</v>
      </c>
      <c r="AA371" s="28">
        <v>0.72270000000000001</v>
      </c>
      <c r="AB371" s="28">
        <v>0.24740000000000001</v>
      </c>
      <c r="AC371" s="28">
        <v>2.87E-2</v>
      </c>
      <c r="AD371" s="28">
        <v>1.1999999999999999E-3</v>
      </c>
      <c r="AE371" s="28">
        <v>0.27760000000000001</v>
      </c>
      <c r="AF371" s="28">
        <v>121.71</v>
      </c>
      <c r="AG371" s="29">
        <v>4304.45</v>
      </c>
      <c r="AH371" s="28">
        <v>561.77</v>
      </c>
      <c r="AI371" s="29">
        <v>124368.7</v>
      </c>
      <c r="AJ371" s="28" t="s">
        <v>16</v>
      </c>
      <c r="AK371" s="29">
        <v>26201</v>
      </c>
      <c r="AL371" s="29">
        <v>40232.43</v>
      </c>
      <c r="AM371" s="28">
        <v>55.96</v>
      </c>
      <c r="AN371" s="28">
        <v>32.340000000000003</v>
      </c>
      <c r="AO371" s="28">
        <v>37.04</v>
      </c>
      <c r="AP371" s="28">
        <v>4.8899999999999997</v>
      </c>
      <c r="AQ371" s="28">
        <v>911.08</v>
      </c>
      <c r="AR371" s="28">
        <v>1.0392999999999999</v>
      </c>
      <c r="AS371" s="29">
        <v>1150.3900000000001</v>
      </c>
      <c r="AT371" s="29">
        <v>1820.36</v>
      </c>
      <c r="AU371" s="29">
        <v>5830.81</v>
      </c>
      <c r="AV371" s="29">
        <v>1090.6300000000001</v>
      </c>
      <c r="AW371" s="28">
        <v>466.25</v>
      </c>
      <c r="AX371" s="29">
        <v>10358.44</v>
      </c>
      <c r="AY371" s="29">
        <v>4697.6400000000003</v>
      </c>
      <c r="AZ371" s="28">
        <v>0.4536</v>
      </c>
      <c r="BA371" s="29">
        <v>4461.26</v>
      </c>
      <c r="BB371" s="28">
        <v>0.43080000000000002</v>
      </c>
      <c r="BC371" s="29">
        <v>1197.3699999999999</v>
      </c>
      <c r="BD371" s="28">
        <v>0.11559999999999999</v>
      </c>
      <c r="BE371" s="29">
        <v>10356.26</v>
      </c>
      <c r="BF371" s="29">
        <v>3322.05</v>
      </c>
      <c r="BG371" s="28">
        <v>1.0248999999999999</v>
      </c>
      <c r="BH371" s="28">
        <v>0.57740000000000002</v>
      </c>
      <c r="BI371" s="28">
        <v>0.214</v>
      </c>
      <c r="BJ371" s="28">
        <v>0.16109999999999999</v>
      </c>
      <c r="BK371" s="28">
        <v>3.0200000000000001E-2</v>
      </c>
      <c r="BL371" s="28">
        <v>1.7299999999999999E-2</v>
      </c>
    </row>
    <row r="372" spans="1:64" x14ac:dyDescent="0.25">
      <c r="A372" s="28" t="s">
        <v>636</v>
      </c>
      <c r="B372" s="28">
        <v>47217</v>
      </c>
      <c r="C372" s="28">
        <v>52.05</v>
      </c>
      <c r="D372" s="28">
        <v>19.399999999999999</v>
      </c>
      <c r="E372" s="29">
        <v>1009.54</v>
      </c>
      <c r="F372" s="29">
        <v>1022.24</v>
      </c>
      <c r="G372" s="28">
        <v>8.6999999999999994E-3</v>
      </c>
      <c r="H372" s="28">
        <v>2.0000000000000001E-4</v>
      </c>
      <c r="I372" s="28">
        <v>7.9000000000000008E-3</v>
      </c>
      <c r="J372" s="28">
        <v>1.1999999999999999E-3</v>
      </c>
      <c r="K372" s="28">
        <v>2.8799999999999999E-2</v>
      </c>
      <c r="L372" s="28">
        <v>0.9294</v>
      </c>
      <c r="M372" s="28">
        <v>2.3800000000000002E-2</v>
      </c>
      <c r="N372" s="28">
        <v>0.26440000000000002</v>
      </c>
      <c r="O372" s="28">
        <v>5.3E-3</v>
      </c>
      <c r="P372" s="28">
        <v>0.1135</v>
      </c>
      <c r="Q372" s="28">
        <v>49.81</v>
      </c>
      <c r="R372" s="29">
        <v>54560.49</v>
      </c>
      <c r="S372" s="28">
        <v>0.1981</v>
      </c>
      <c r="T372" s="28">
        <v>0.17780000000000001</v>
      </c>
      <c r="U372" s="28">
        <v>0.624</v>
      </c>
      <c r="V372" s="28">
        <v>17.78</v>
      </c>
      <c r="W372" s="28">
        <v>8.7799999999999994</v>
      </c>
      <c r="X372" s="29">
        <v>64947.519999999997</v>
      </c>
      <c r="Y372" s="28">
        <v>111.68</v>
      </c>
      <c r="Z372" s="29">
        <v>173118.41</v>
      </c>
      <c r="AA372" s="28">
        <v>0.81899999999999995</v>
      </c>
      <c r="AB372" s="28">
        <v>0.13339999999999999</v>
      </c>
      <c r="AC372" s="28">
        <v>4.65E-2</v>
      </c>
      <c r="AD372" s="28">
        <v>1E-3</v>
      </c>
      <c r="AE372" s="28">
        <v>0.18140000000000001</v>
      </c>
      <c r="AF372" s="28">
        <v>173.12</v>
      </c>
      <c r="AG372" s="29">
        <v>5160.25</v>
      </c>
      <c r="AH372" s="28">
        <v>605.34</v>
      </c>
      <c r="AI372" s="29">
        <v>183304.27</v>
      </c>
      <c r="AJ372" s="28" t="s">
        <v>16</v>
      </c>
      <c r="AK372" s="29">
        <v>33972</v>
      </c>
      <c r="AL372" s="29">
        <v>51002.44</v>
      </c>
      <c r="AM372" s="28">
        <v>48</v>
      </c>
      <c r="AN372" s="28">
        <v>28.47</v>
      </c>
      <c r="AO372" s="28">
        <v>30.87</v>
      </c>
      <c r="AP372" s="28">
        <v>4.91</v>
      </c>
      <c r="AQ372" s="28">
        <v>876.55</v>
      </c>
      <c r="AR372" s="28">
        <v>1.1361000000000001</v>
      </c>
      <c r="AS372" s="29">
        <v>1249.1400000000001</v>
      </c>
      <c r="AT372" s="29">
        <v>1835.13</v>
      </c>
      <c r="AU372" s="29">
        <v>5289.27</v>
      </c>
      <c r="AV372" s="28">
        <v>965.01</v>
      </c>
      <c r="AW372" s="28">
        <v>164.85</v>
      </c>
      <c r="AX372" s="29">
        <v>9503.4</v>
      </c>
      <c r="AY372" s="29">
        <v>3731.25</v>
      </c>
      <c r="AZ372" s="28">
        <v>0.38929999999999998</v>
      </c>
      <c r="BA372" s="29">
        <v>5270.87</v>
      </c>
      <c r="BB372" s="28">
        <v>0.55000000000000004</v>
      </c>
      <c r="BC372" s="28">
        <v>581.34</v>
      </c>
      <c r="BD372" s="28">
        <v>6.0699999999999997E-2</v>
      </c>
      <c r="BE372" s="29">
        <v>9583.4599999999991</v>
      </c>
      <c r="BF372" s="29">
        <v>2843.35</v>
      </c>
      <c r="BG372" s="28">
        <v>0.64080000000000004</v>
      </c>
      <c r="BH372" s="28">
        <v>0.56559999999999999</v>
      </c>
      <c r="BI372" s="28">
        <v>0.20749999999999999</v>
      </c>
      <c r="BJ372" s="28">
        <v>0.16470000000000001</v>
      </c>
      <c r="BK372" s="28">
        <v>3.5799999999999998E-2</v>
      </c>
      <c r="BL372" s="28">
        <v>2.64E-2</v>
      </c>
    </row>
    <row r="373" spans="1:64" x14ac:dyDescent="0.25">
      <c r="A373" s="28" t="s">
        <v>637</v>
      </c>
      <c r="B373" s="28">
        <v>45542</v>
      </c>
      <c r="C373" s="28">
        <v>108.14</v>
      </c>
      <c r="D373" s="28">
        <v>12.16</v>
      </c>
      <c r="E373" s="29">
        <v>1314.86</v>
      </c>
      <c r="F373" s="29">
        <v>1248.76</v>
      </c>
      <c r="G373" s="28">
        <v>2.2000000000000001E-3</v>
      </c>
      <c r="H373" s="28">
        <v>1E-4</v>
      </c>
      <c r="I373" s="28">
        <v>1.5699999999999999E-2</v>
      </c>
      <c r="J373" s="28">
        <v>1.1999999999999999E-3</v>
      </c>
      <c r="K373" s="28">
        <v>9.1000000000000004E-3</v>
      </c>
      <c r="L373" s="28">
        <v>0.9446</v>
      </c>
      <c r="M373" s="28">
        <v>2.7E-2</v>
      </c>
      <c r="N373" s="28">
        <v>0.56699999999999995</v>
      </c>
      <c r="O373" s="28">
        <v>5.0000000000000001E-4</v>
      </c>
      <c r="P373" s="28">
        <v>0.15609999999999999</v>
      </c>
      <c r="Q373" s="28">
        <v>59.47</v>
      </c>
      <c r="R373" s="29">
        <v>47181.47</v>
      </c>
      <c r="S373" s="28">
        <v>0.21029999999999999</v>
      </c>
      <c r="T373" s="28">
        <v>0.17399999999999999</v>
      </c>
      <c r="U373" s="28">
        <v>0.61570000000000003</v>
      </c>
      <c r="V373" s="28">
        <v>17.09</v>
      </c>
      <c r="W373" s="28">
        <v>9.9</v>
      </c>
      <c r="X373" s="29">
        <v>60028.46</v>
      </c>
      <c r="Y373" s="28">
        <v>127.64</v>
      </c>
      <c r="Z373" s="29">
        <v>93502.87</v>
      </c>
      <c r="AA373" s="28">
        <v>0.77239999999999998</v>
      </c>
      <c r="AB373" s="28">
        <v>0.14269999999999999</v>
      </c>
      <c r="AC373" s="28">
        <v>8.2799999999999999E-2</v>
      </c>
      <c r="AD373" s="28">
        <v>2.0999999999999999E-3</v>
      </c>
      <c r="AE373" s="28">
        <v>0.2326</v>
      </c>
      <c r="AF373" s="28">
        <v>93.5</v>
      </c>
      <c r="AG373" s="29">
        <v>2311.75</v>
      </c>
      <c r="AH373" s="28">
        <v>319.26</v>
      </c>
      <c r="AI373" s="29">
        <v>90226.38</v>
      </c>
      <c r="AJ373" s="28" t="s">
        <v>16</v>
      </c>
      <c r="AK373" s="29">
        <v>25678</v>
      </c>
      <c r="AL373" s="29">
        <v>36723.269999999997</v>
      </c>
      <c r="AM373" s="28">
        <v>35.47</v>
      </c>
      <c r="AN373" s="28">
        <v>23.91</v>
      </c>
      <c r="AO373" s="28">
        <v>26.28</v>
      </c>
      <c r="AP373" s="28">
        <v>3.79</v>
      </c>
      <c r="AQ373" s="28">
        <v>770.25</v>
      </c>
      <c r="AR373" s="28">
        <v>0.88660000000000005</v>
      </c>
      <c r="AS373" s="29">
        <v>1195.74</v>
      </c>
      <c r="AT373" s="29">
        <v>2216.39</v>
      </c>
      <c r="AU373" s="29">
        <v>5300.52</v>
      </c>
      <c r="AV373" s="28">
        <v>933.01</v>
      </c>
      <c r="AW373" s="28">
        <v>233.54</v>
      </c>
      <c r="AX373" s="29">
        <v>9879.19</v>
      </c>
      <c r="AY373" s="29">
        <v>6090.52</v>
      </c>
      <c r="AZ373" s="28">
        <v>0.6048</v>
      </c>
      <c r="BA373" s="29">
        <v>2589.58</v>
      </c>
      <c r="BB373" s="28">
        <v>0.25719999999999998</v>
      </c>
      <c r="BC373" s="29">
        <v>1389.56</v>
      </c>
      <c r="BD373" s="28">
        <v>0.13800000000000001</v>
      </c>
      <c r="BE373" s="29">
        <v>10069.66</v>
      </c>
      <c r="BF373" s="29">
        <v>5403.93</v>
      </c>
      <c r="BG373" s="28">
        <v>2.4315000000000002</v>
      </c>
      <c r="BH373" s="28">
        <v>0.49399999999999999</v>
      </c>
      <c r="BI373" s="28">
        <v>0.25509999999999999</v>
      </c>
      <c r="BJ373" s="28">
        <v>0.18590000000000001</v>
      </c>
      <c r="BK373" s="28">
        <v>4.4200000000000003E-2</v>
      </c>
      <c r="BL373" s="28">
        <v>2.0899999999999998E-2</v>
      </c>
    </row>
    <row r="374" spans="1:64" x14ac:dyDescent="0.25">
      <c r="A374" s="28" t="s">
        <v>638</v>
      </c>
      <c r="B374" s="28">
        <v>45567</v>
      </c>
      <c r="C374" s="28">
        <v>72.709999999999994</v>
      </c>
      <c r="D374" s="28">
        <v>20.2</v>
      </c>
      <c r="E374" s="29">
        <v>1468.71</v>
      </c>
      <c r="F374" s="29">
        <v>1484.43</v>
      </c>
      <c r="G374" s="28">
        <v>2.5000000000000001E-3</v>
      </c>
      <c r="H374" s="28">
        <v>2.9999999999999997E-4</v>
      </c>
      <c r="I374" s="28">
        <v>5.5999999999999999E-3</v>
      </c>
      <c r="J374" s="28">
        <v>1E-3</v>
      </c>
      <c r="K374" s="28">
        <v>7.9000000000000008E-3</v>
      </c>
      <c r="L374" s="28">
        <v>0.96750000000000003</v>
      </c>
      <c r="M374" s="28">
        <v>1.52E-2</v>
      </c>
      <c r="N374" s="28">
        <v>0.44600000000000001</v>
      </c>
      <c r="O374" s="28">
        <v>0</v>
      </c>
      <c r="P374" s="28">
        <v>0.14230000000000001</v>
      </c>
      <c r="Q374" s="28">
        <v>64.89</v>
      </c>
      <c r="R374" s="29">
        <v>49852.51</v>
      </c>
      <c r="S374" s="28">
        <v>0.2109</v>
      </c>
      <c r="T374" s="28">
        <v>0.1663</v>
      </c>
      <c r="U374" s="28">
        <v>0.62280000000000002</v>
      </c>
      <c r="V374" s="28">
        <v>18.600000000000001</v>
      </c>
      <c r="W374" s="28">
        <v>10.54</v>
      </c>
      <c r="X374" s="29">
        <v>62985.5</v>
      </c>
      <c r="Y374" s="28">
        <v>133.97</v>
      </c>
      <c r="Z374" s="29">
        <v>98366.21</v>
      </c>
      <c r="AA374" s="28">
        <v>0.84889999999999999</v>
      </c>
      <c r="AB374" s="28">
        <v>9.6500000000000002E-2</v>
      </c>
      <c r="AC374" s="28">
        <v>5.33E-2</v>
      </c>
      <c r="AD374" s="28">
        <v>1.1999999999999999E-3</v>
      </c>
      <c r="AE374" s="28">
        <v>0.1515</v>
      </c>
      <c r="AF374" s="28">
        <v>98.37</v>
      </c>
      <c r="AG374" s="29">
        <v>2521.81</v>
      </c>
      <c r="AH374" s="28">
        <v>363.93</v>
      </c>
      <c r="AI374" s="29">
        <v>95829.25</v>
      </c>
      <c r="AJ374" s="28" t="s">
        <v>16</v>
      </c>
      <c r="AK374" s="29">
        <v>29163</v>
      </c>
      <c r="AL374" s="29">
        <v>40541.85</v>
      </c>
      <c r="AM374" s="28">
        <v>38.299999999999997</v>
      </c>
      <c r="AN374" s="28">
        <v>24.37</v>
      </c>
      <c r="AO374" s="28">
        <v>27.39</v>
      </c>
      <c r="AP374" s="28">
        <v>4.2699999999999996</v>
      </c>
      <c r="AQ374" s="28">
        <v>824.42</v>
      </c>
      <c r="AR374" s="28">
        <v>0.94369999999999998</v>
      </c>
      <c r="AS374" s="29">
        <v>1046.94</v>
      </c>
      <c r="AT374" s="29">
        <v>1778.73</v>
      </c>
      <c r="AU374" s="29">
        <v>4851.6000000000004</v>
      </c>
      <c r="AV374" s="28">
        <v>818.14</v>
      </c>
      <c r="AW374" s="28">
        <v>233.82</v>
      </c>
      <c r="AX374" s="29">
        <v>8729.2199999999993</v>
      </c>
      <c r="AY374" s="29">
        <v>5027.2</v>
      </c>
      <c r="AZ374" s="28">
        <v>0.57469999999999999</v>
      </c>
      <c r="BA374" s="29">
        <v>2827.58</v>
      </c>
      <c r="BB374" s="28">
        <v>0.32319999999999999</v>
      </c>
      <c r="BC374" s="28">
        <v>893.15</v>
      </c>
      <c r="BD374" s="28">
        <v>0.1021</v>
      </c>
      <c r="BE374" s="29">
        <v>8747.94</v>
      </c>
      <c r="BF374" s="29">
        <v>5012.09</v>
      </c>
      <c r="BG374" s="28">
        <v>1.9446000000000001</v>
      </c>
      <c r="BH374" s="28">
        <v>0.55469999999999997</v>
      </c>
      <c r="BI374" s="28">
        <v>0.23830000000000001</v>
      </c>
      <c r="BJ374" s="28">
        <v>0.151</v>
      </c>
      <c r="BK374" s="28">
        <v>3.5400000000000001E-2</v>
      </c>
      <c r="BL374" s="28">
        <v>2.07E-2</v>
      </c>
    </row>
    <row r="375" spans="1:64" x14ac:dyDescent="0.25">
      <c r="A375" s="28" t="s">
        <v>639</v>
      </c>
      <c r="B375" s="28">
        <v>48637</v>
      </c>
      <c r="C375" s="28">
        <v>78.14</v>
      </c>
      <c r="D375" s="28">
        <v>9.51</v>
      </c>
      <c r="E375" s="28">
        <v>742.96</v>
      </c>
      <c r="F375" s="28">
        <v>753.95</v>
      </c>
      <c r="G375" s="28">
        <v>3.3999999999999998E-3</v>
      </c>
      <c r="H375" s="28">
        <v>2.0000000000000001E-4</v>
      </c>
      <c r="I375" s="28">
        <v>5.5999999999999999E-3</v>
      </c>
      <c r="J375" s="28">
        <v>8.9999999999999998E-4</v>
      </c>
      <c r="K375" s="28">
        <v>1.4800000000000001E-2</v>
      </c>
      <c r="L375" s="28">
        <v>0.95499999999999996</v>
      </c>
      <c r="M375" s="28">
        <v>2.0199999999999999E-2</v>
      </c>
      <c r="N375" s="28">
        <v>0.33460000000000001</v>
      </c>
      <c r="O375" s="28">
        <v>0</v>
      </c>
      <c r="P375" s="28">
        <v>0.12859999999999999</v>
      </c>
      <c r="Q375" s="28">
        <v>37.97</v>
      </c>
      <c r="R375" s="29">
        <v>47389.01</v>
      </c>
      <c r="S375" s="28">
        <v>0.25519999999999998</v>
      </c>
      <c r="T375" s="28">
        <v>0.17829999999999999</v>
      </c>
      <c r="U375" s="28">
        <v>0.5665</v>
      </c>
      <c r="V375" s="28">
        <v>16.84</v>
      </c>
      <c r="W375" s="28">
        <v>7.34</v>
      </c>
      <c r="X375" s="29">
        <v>57673.96</v>
      </c>
      <c r="Y375" s="28">
        <v>98.36</v>
      </c>
      <c r="Z375" s="29">
        <v>100662.69</v>
      </c>
      <c r="AA375" s="28">
        <v>0.92290000000000005</v>
      </c>
      <c r="AB375" s="28">
        <v>3.6900000000000002E-2</v>
      </c>
      <c r="AC375" s="28">
        <v>3.9E-2</v>
      </c>
      <c r="AD375" s="28">
        <v>1.1999999999999999E-3</v>
      </c>
      <c r="AE375" s="28">
        <v>7.7899999999999997E-2</v>
      </c>
      <c r="AF375" s="28">
        <v>100.66</v>
      </c>
      <c r="AG375" s="29">
        <v>2422.46</v>
      </c>
      <c r="AH375" s="28">
        <v>399.89</v>
      </c>
      <c r="AI375" s="29">
        <v>92195.37</v>
      </c>
      <c r="AJ375" s="28" t="s">
        <v>16</v>
      </c>
      <c r="AK375" s="29">
        <v>32888</v>
      </c>
      <c r="AL375" s="29">
        <v>43455.33</v>
      </c>
      <c r="AM375" s="28">
        <v>35.82</v>
      </c>
      <c r="AN375" s="28">
        <v>23.48</v>
      </c>
      <c r="AO375" s="28">
        <v>24.99</v>
      </c>
      <c r="AP375" s="28">
        <v>4.8499999999999996</v>
      </c>
      <c r="AQ375" s="29">
        <v>1205.05</v>
      </c>
      <c r="AR375" s="28">
        <v>1.1431</v>
      </c>
      <c r="AS375" s="29">
        <v>1300.02</v>
      </c>
      <c r="AT375" s="29">
        <v>1972.96</v>
      </c>
      <c r="AU375" s="29">
        <v>5093.01</v>
      </c>
      <c r="AV375" s="28">
        <v>789.48</v>
      </c>
      <c r="AW375" s="28">
        <v>143.79</v>
      </c>
      <c r="AX375" s="29">
        <v>9299.27</v>
      </c>
      <c r="AY375" s="29">
        <v>5048.16</v>
      </c>
      <c r="AZ375" s="28">
        <v>0.53890000000000005</v>
      </c>
      <c r="BA375" s="29">
        <v>3693.04</v>
      </c>
      <c r="BB375" s="28">
        <v>0.39419999999999999</v>
      </c>
      <c r="BC375" s="28">
        <v>626.34</v>
      </c>
      <c r="BD375" s="28">
        <v>6.6900000000000001E-2</v>
      </c>
      <c r="BE375" s="29">
        <v>9367.5400000000009</v>
      </c>
      <c r="BF375" s="29">
        <v>4835.9399999999996</v>
      </c>
      <c r="BG375" s="28">
        <v>1.7726</v>
      </c>
      <c r="BH375" s="28">
        <v>0.54610000000000003</v>
      </c>
      <c r="BI375" s="28">
        <v>0.20699999999999999</v>
      </c>
      <c r="BJ375" s="28">
        <v>0.18659999999999999</v>
      </c>
      <c r="BK375" s="28">
        <v>3.4299999999999997E-2</v>
      </c>
      <c r="BL375" s="28">
        <v>2.5999999999999999E-2</v>
      </c>
    </row>
    <row r="376" spans="1:64" x14ac:dyDescent="0.25">
      <c r="A376" s="28" t="s">
        <v>640</v>
      </c>
      <c r="B376" s="28">
        <v>44495</v>
      </c>
      <c r="C376" s="28">
        <v>33.1</v>
      </c>
      <c r="D376" s="28">
        <v>86.78</v>
      </c>
      <c r="E376" s="29">
        <v>2871.88</v>
      </c>
      <c r="F376" s="29">
        <v>2713.14</v>
      </c>
      <c r="G376" s="28">
        <v>8.3999999999999995E-3</v>
      </c>
      <c r="H376" s="28">
        <v>5.0000000000000001E-4</v>
      </c>
      <c r="I376" s="28">
        <v>5.67E-2</v>
      </c>
      <c r="J376" s="28">
        <v>1.6999999999999999E-3</v>
      </c>
      <c r="K376" s="28">
        <v>1.9699999999999999E-2</v>
      </c>
      <c r="L376" s="28">
        <v>0.85850000000000004</v>
      </c>
      <c r="M376" s="28">
        <v>5.4399999999999997E-2</v>
      </c>
      <c r="N376" s="28">
        <v>0.57389999999999997</v>
      </c>
      <c r="O376" s="28">
        <v>5.0000000000000001E-3</v>
      </c>
      <c r="P376" s="28">
        <v>0.1537</v>
      </c>
      <c r="Q376" s="28">
        <v>120.3</v>
      </c>
      <c r="R376" s="29">
        <v>52041.66</v>
      </c>
      <c r="S376" s="28">
        <v>0.2205</v>
      </c>
      <c r="T376" s="28">
        <v>0.1832</v>
      </c>
      <c r="U376" s="28">
        <v>0.59630000000000005</v>
      </c>
      <c r="V376" s="28">
        <v>18.02</v>
      </c>
      <c r="W376" s="28">
        <v>18.420000000000002</v>
      </c>
      <c r="X376" s="29">
        <v>71909.42</v>
      </c>
      <c r="Y376" s="28">
        <v>152.37</v>
      </c>
      <c r="Z376" s="29">
        <v>97396.89</v>
      </c>
      <c r="AA376" s="28">
        <v>0.72619999999999996</v>
      </c>
      <c r="AB376" s="28">
        <v>0.2336</v>
      </c>
      <c r="AC376" s="28">
        <v>3.9E-2</v>
      </c>
      <c r="AD376" s="28">
        <v>1.1999999999999999E-3</v>
      </c>
      <c r="AE376" s="28">
        <v>0.27450000000000002</v>
      </c>
      <c r="AF376" s="28">
        <v>97.4</v>
      </c>
      <c r="AG376" s="29">
        <v>2925.38</v>
      </c>
      <c r="AH376" s="28">
        <v>390.6</v>
      </c>
      <c r="AI376" s="29">
        <v>99063.76</v>
      </c>
      <c r="AJ376" s="28" t="s">
        <v>16</v>
      </c>
      <c r="AK376" s="29">
        <v>25584</v>
      </c>
      <c r="AL376" s="29">
        <v>37560.050000000003</v>
      </c>
      <c r="AM376" s="28">
        <v>45.84</v>
      </c>
      <c r="AN376" s="28">
        <v>27.95</v>
      </c>
      <c r="AO376" s="28">
        <v>32.020000000000003</v>
      </c>
      <c r="AP376" s="28">
        <v>4.29</v>
      </c>
      <c r="AQ376" s="28">
        <v>629.85</v>
      </c>
      <c r="AR376" s="28">
        <v>0.98509999999999998</v>
      </c>
      <c r="AS376" s="29">
        <v>1126.74</v>
      </c>
      <c r="AT376" s="29">
        <v>1794.88</v>
      </c>
      <c r="AU376" s="29">
        <v>5526.27</v>
      </c>
      <c r="AV376" s="28">
        <v>970.49</v>
      </c>
      <c r="AW376" s="28">
        <v>304.02999999999997</v>
      </c>
      <c r="AX376" s="29">
        <v>9722.42</v>
      </c>
      <c r="AY376" s="29">
        <v>5258.28</v>
      </c>
      <c r="AZ376" s="28">
        <v>0.54779999999999995</v>
      </c>
      <c r="BA376" s="29">
        <v>3128.26</v>
      </c>
      <c r="BB376" s="28">
        <v>0.32590000000000002</v>
      </c>
      <c r="BC376" s="29">
        <v>1211.69</v>
      </c>
      <c r="BD376" s="28">
        <v>0.12620000000000001</v>
      </c>
      <c r="BE376" s="29">
        <v>9598.23</v>
      </c>
      <c r="BF376" s="29">
        <v>4312.25</v>
      </c>
      <c r="BG376" s="28">
        <v>1.7273000000000001</v>
      </c>
      <c r="BH376" s="28">
        <v>0.57020000000000004</v>
      </c>
      <c r="BI376" s="28">
        <v>0.2195</v>
      </c>
      <c r="BJ376" s="28">
        <v>0.1598</v>
      </c>
      <c r="BK376" s="28">
        <v>3.27E-2</v>
      </c>
      <c r="BL376" s="28">
        <v>1.78E-2</v>
      </c>
    </row>
    <row r="377" spans="1:64" x14ac:dyDescent="0.25">
      <c r="A377" s="28" t="s">
        <v>641</v>
      </c>
      <c r="B377" s="28">
        <v>48900</v>
      </c>
      <c r="C377" s="28">
        <v>147.52000000000001</v>
      </c>
      <c r="D377" s="28">
        <v>8.17</v>
      </c>
      <c r="E377" s="29">
        <v>1205.48</v>
      </c>
      <c r="F377" s="29">
        <v>1197.6199999999999</v>
      </c>
      <c r="G377" s="28">
        <v>2E-3</v>
      </c>
      <c r="H377" s="28">
        <v>1E-4</v>
      </c>
      <c r="I377" s="28">
        <v>3.5000000000000001E-3</v>
      </c>
      <c r="J377" s="28">
        <v>1.1000000000000001E-3</v>
      </c>
      <c r="K377" s="28">
        <v>4.5999999999999999E-3</v>
      </c>
      <c r="L377" s="28">
        <v>0.97740000000000005</v>
      </c>
      <c r="M377" s="28">
        <v>1.15E-2</v>
      </c>
      <c r="N377" s="28">
        <v>0.45140000000000002</v>
      </c>
      <c r="O377" s="28">
        <v>2.4899999999999999E-2</v>
      </c>
      <c r="P377" s="28">
        <v>0.13550000000000001</v>
      </c>
      <c r="Q377" s="28">
        <v>57.6</v>
      </c>
      <c r="R377" s="29">
        <v>46884.12</v>
      </c>
      <c r="S377" s="28">
        <v>0.24</v>
      </c>
      <c r="T377" s="28">
        <v>0.14979999999999999</v>
      </c>
      <c r="U377" s="28">
        <v>0.61019999999999996</v>
      </c>
      <c r="V377" s="28">
        <v>17.059999999999999</v>
      </c>
      <c r="W377" s="28">
        <v>9.18</v>
      </c>
      <c r="X377" s="29">
        <v>61549.46</v>
      </c>
      <c r="Y377" s="28">
        <v>126.82</v>
      </c>
      <c r="Z377" s="29">
        <v>143861.22</v>
      </c>
      <c r="AA377" s="28">
        <v>0.67169999999999996</v>
      </c>
      <c r="AB377" s="28">
        <v>0.1295</v>
      </c>
      <c r="AC377" s="28">
        <v>0.19789999999999999</v>
      </c>
      <c r="AD377" s="28">
        <v>8.9999999999999998E-4</v>
      </c>
      <c r="AE377" s="28">
        <v>0.3291</v>
      </c>
      <c r="AF377" s="28">
        <v>143.86000000000001</v>
      </c>
      <c r="AG377" s="29">
        <v>3902.26</v>
      </c>
      <c r="AH377" s="28">
        <v>380.69</v>
      </c>
      <c r="AI377" s="29">
        <v>129529.2</v>
      </c>
      <c r="AJ377" s="28" t="s">
        <v>16</v>
      </c>
      <c r="AK377" s="29">
        <v>28430</v>
      </c>
      <c r="AL377" s="29">
        <v>40157.4</v>
      </c>
      <c r="AM377" s="28">
        <v>37.01</v>
      </c>
      <c r="AN377" s="28">
        <v>24.91</v>
      </c>
      <c r="AO377" s="28">
        <v>27.45</v>
      </c>
      <c r="AP377" s="28">
        <v>4.21</v>
      </c>
      <c r="AQ377" s="28">
        <v>848.83</v>
      </c>
      <c r="AR377" s="28">
        <v>0.99399999999999999</v>
      </c>
      <c r="AS377" s="29">
        <v>1328.44</v>
      </c>
      <c r="AT377" s="29">
        <v>2152.8000000000002</v>
      </c>
      <c r="AU377" s="29">
        <v>5484.01</v>
      </c>
      <c r="AV377" s="28">
        <v>836.53</v>
      </c>
      <c r="AW377" s="28">
        <v>267.77999999999997</v>
      </c>
      <c r="AX377" s="29">
        <v>10069.549999999999</v>
      </c>
      <c r="AY377" s="29">
        <v>4583.53</v>
      </c>
      <c r="AZ377" s="28">
        <v>0.47470000000000001</v>
      </c>
      <c r="BA377" s="29">
        <v>3964.47</v>
      </c>
      <c r="BB377" s="28">
        <v>0.41060000000000002</v>
      </c>
      <c r="BC377" s="29">
        <v>1107.5999999999999</v>
      </c>
      <c r="BD377" s="28">
        <v>0.1147</v>
      </c>
      <c r="BE377" s="29">
        <v>9655.61</v>
      </c>
      <c r="BF377" s="29">
        <v>4004.26</v>
      </c>
      <c r="BG377" s="28">
        <v>1.3925000000000001</v>
      </c>
      <c r="BH377" s="28">
        <v>0.53190000000000004</v>
      </c>
      <c r="BI377" s="28">
        <v>0.2417</v>
      </c>
      <c r="BJ377" s="28">
        <v>0.16039999999999999</v>
      </c>
      <c r="BK377" s="28">
        <v>4.0300000000000002E-2</v>
      </c>
      <c r="BL377" s="28">
        <v>2.5700000000000001E-2</v>
      </c>
    </row>
    <row r="378" spans="1:64" x14ac:dyDescent="0.25">
      <c r="A378" s="28" t="s">
        <v>642</v>
      </c>
      <c r="B378" s="28">
        <v>50047</v>
      </c>
      <c r="C378" s="28">
        <v>29.67</v>
      </c>
      <c r="D378" s="28">
        <v>160.82</v>
      </c>
      <c r="E378" s="29">
        <v>4770.8500000000004</v>
      </c>
      <c r="F378" s="29">
        <v>4596.67</v>
      </c>
      <c r="G378" s="28">
        <v>2.7799999999999998E-2</v>
      </c>
      <c r="H378" s="28">
        <v>2.9999999999999997E-4</v>
      </c>
      <c r="I378" s="28">
        <v>6.2700000000000006E-2</v>
      </c>
      <c r="J378" s="28">
        <v>1.4E-3</v>
      </c>
      <c r="K378" s="28">
        <v>2.5100000000000001E-2</v>
      </c>
      <c r="L378" s="28">
        <v>0.84619999999999995</v>
      </c>
      <c r="M378" s="28">
        <v>3.6499999999999998E-2</v>
      </c>
      <c r="N378" s="28">
        <v>0.21060000000000001</v>
      </c>
      <c r="O378" s="28">
        <v>1.35E-2</v>
      </c>
      <c r="P378" s="28">
        <v>0.1147</v>
      </c>
      <c r="Q378" s="28">
        <v>201.39</v>
      </c>
      <c r="R378" s="29">
        <v>62631.08</v>
      </c>
      <c r="S378" s="28">
        <v>0.26679999999999998</v>
      </c>
      <c r="T378" s="28">
        <v>0.20499999999999999</v>
      </c>
      <c r="U378" s="28">
        <v>0.5282</v>
      </c>
      <c r="V378" s="28">
        <v>19.260000000000002</v>
      </c>
      <c r="W378" s="28">
        <v>24.75</v>
      </c>
      <c r="X378" s="29">
        <v>86235.35</v>
      </c>
      <c r="Y378" s="28">
        <v>190.18</v>
      </c>
      <c r="Z378" s="29">
        <v>189275.56</v>
      </c>
      <c r="AA378" s="28">
        <v>0.74960000000000004</v>
      </c>
      <c r="AB378" s="28">
        <v>0.23080000000000001</v>
      </c>
      <c r="AC378" s="28">
        <v>1.8700000000000001E-2</v>
      </c>
      <c r="AD378" s="28">
        <v>8.0000000000000004E-4</v>
      </c>
      <c r="AE378" s="28">
        <v>0.2505</v>
      </c>
      <c r="AF378" s="28">
        <v>189.28</v>
      </c>
      <c r="AG378" s="29">
        <v>6718.37</v>
      </c>
      <c r="AH378" s="28">
        <v>773.52</v>
      </c>
      <c r="AI378" s="29">
        <v>210765.63</v>
      </c>
      <c r="AJ378" s="28" t="s">
        <v>16</v>
      </c>
      <c r="AK378" s="29">
        <v>39473</v>
      </c>
      <c r="AL378" s="29">
        <v>62677.85</v>
      </c>
      <c r="AM378" s="28">
        <v>60.99</v>
      </c>
      <c r="AN378" s="28">
        <v>34.67</v>
      </c>
      <c r="AO378" s="28">
        <v>36.15</v>
      </c>
      <c r="AP378" s="28">
        <v>4.74</v>
      </c>
      <c r="AQ378" s="29">
        <v>1001.15</v>
      </c>
      <c r="AR378" s="28">
        <v>0.76600000000000001</v>
      </c>
      <c r="AS378" s="29">
        <v>1107.27</v>
      </c>
      <c r="AT378" s="29">
        <v>1854.35</v>
      </c>
      <c r="AU378" s="29">
        <v>5954.96</v>
      </c>
      <c r="AV378" s="29">
        <v>1098.1300000000001</v>
      </c>
      <c r="AW378" s="28">
        <v>248.83</v>
      </c>
      <c r="AX378" s="29">
        <v>10263.549999999999</v>
      </c>
      <c r="AY378" s="29">
        <v>3096.94</v>
      </c>
      <c r="AZ378" s="28">
        <v>0.31409999999999999</v>
      </c>
      <c r="BA378" s="29">
        <v>6226.15</v>
      </c>
      <c r="BB378" s="28">
        <v>0.63139999999999996</v>
      </c>
      <c r="BC378" s="28">
        <v>537.91999999999996</v>
      </c>
      <c r="BD378" s="28">
        <v>5.4600000000000003E-2</v>
      </c>
      <c r="BE378" s="29">
        <v>9861.02</v>
      </c>
      <c r="BF378" s="29">
        <v>1610.93</v>
      </c>
      <c r="BG378" s="28">
        <v>0.24709999999999999</v>
      </c>
      <c r="BH378" s="28">
        <v>0.60870000000000002</v>
      </c>
      <c r="BI378" s="28">
        <v>0.22509999999999999</v>
      </c>
      <c r="BJ378" s="28">
        <v>0.1171</v>
      </c>
      <c r="BK378" s="28">
        <v>2.92E-2</v>
      </c>
      <c r="BL378" s="28">
        <v>0.02</v>
      </c>
    </row>
    <row r="379" spans="1:64" x14ac:dyDescent="0.25">
      <c r="A379" s="28" t="s">
        <v>643</v>
      </c>
      <c r="B379" s="28">
        <v>50708</v>
      </c>
      <c r="C379" s="28">
        <v>62.43</v>
      </c>
      <c r="D379" s="28">
        <v>14.92</v>
      </c>
      <c r="E379" s="28">
        <v>931.62</v>
      </c>
      <c r="F379" s="28">
        <v>903.52</v>
      </c>
      <c r="G379" s="28">
        <v>4.0000000000000001E-3</v>
      </c>
      <c r="H379" s="28">
        <v>5.0000000000000001E-4</v>
      </c>
      <c r="I379" s="28">
        <v>1.1599999999999999E-2</v>
      </c>
      <c r="J379" s="28">
        <v>2E-3</v>
      </c>
      <c r="K379" s="28">
        <v>2.6100000000000002E-2</v>
      </c>
      <c r="L379" s="28">
        <v>0.92849999999999999</v>
      </c>
      <c r="M379" s="28">
        <v>2.7400000000000001E-2</v>
      </c>
      <c r="N379" s="28">
        <v>0.42309999999999998</v>
      </c>
      <c r="O379" s="28">
        <v>1.2999999999999999E-3</v>
      </c>
      <c r="P379" s="28">
        <v>0.1444</v>
      </c>
      <c r="Q379" s="28">
        <v>44.65</v>
      </c>
      <c r="R379" s="29">
        <v>48944.52</v>
      </c>
      <c r="S379" s="28">
        <v>0.23039999999999999</v>
      </c>
      <c r="T379" s="28">
        <v>0.18770000000000001</v>
      </c>
      <c r="U379" s="28">
        <v>0.5827</v>
      </c>
      <c r="V379" s="28">
        <v>16.829999999999998</v>
      </c>
      <c r="W379" s="28">
        <v>7.58</v>
      </c>
      <c r="X379" s="29">
        <v>62485.73</v>
      </c>
      <c r="Y379" s="28">
        <v>118.49</v>
      </c>
      <c r="Z379" s="29">
        <v>126853.27</v>
      </c>
      <c r="AA379" s="28">
        <v>0.79579999999999995</v>
      </c>
      <c r="AB379" s="28">
        <v>0.15279999999999999</v>
      </c>
      <c r="AC379" s="28">
        <v>5.0099999999999999E-2</v>
      </c>
      <c r="AD379" s="28">
        <v>1.2999999999999999E-3</v>
      </c>
      <c r="AE379" s="28">
        <v>0.20619999999999999</v>
      </c>
      <c r="AF379" s="28">
        <v>126.85</v>
      </c>
      <c r="AG379" s="29">
        <v>3394.95</v>
      </c>
      <c r="AH379" s="28">
        <v>451.06</v>
      </c>
      <c r="AI379" s="29">
        <v>123829.75</v>
      </c>
      <c r="AJ379" s="28" t="s">
        <v>16</v>
      </c>
      <c r="AK379" s="29">
        <v>29592</v>
      </c>
      <c r="AL379" s="29">
        <v>41440.6</v>
      </c>
      <c r="AM379" s="28">
        <v>44.15</v>
      </c>
      <c r="AN379" s="28">
        <v>25.88</v>
      </c>
      <c r="AO379" s="28">
        <v>28.51</v>
      </c>
      <c r="AP379" s="28">
        <v>3.94</v>
      </c>
      <c r="AQ379" s="29">
        <v>1207.3699999999999</v>
      </c>
      <c r="AR379" s="28">
        <v>1.1144000000000001</v>
      </c>
      <c r="AS379" s="29">
        <v>1193.21</v>
      </c>
      <c r="AT379" s="29">
        <v>1809.95</v>
      </c>
      <c r="AU379" s="29">
        <v>5265.5</v>
      </c>
      <c r="AV379" s="28">
        <v>926.64</v>
      </c>
      <c r="AW379" s="28">
        <v>176.12</v>
      </c>
      <c r="AX379" s="29">
        <v>9371.42</v>
      </c>
      <c r="AY379" s="29">
        <v>4674.4399999999996</v>
      </c>
      <c r="AZ379" s="28">
        <v>0.47589999999999999</v>
      </c>
      <c r="BA379" s="29">
        <v>4243.6899999999996</v>
      </c>
      <c r="BB379" s="28">
        <v>0.43209999999999998</v>
      </c>
      <c r="BC379" s="28">
        <v>903.86</v>
      </c>
      <c r="BD379" s="28">
        <v>9.1999999999999998E-2</v>
      </c>
      <c r="BE379" s="29">
        <v>9822</v>
      </c>
      <c r="BF379" s="29">
        <v>3449.9</v>
      </c>
      <c r="BG379" s="28">
        <v>1.0854999999999999</v>
      </c>
      <c r="BH379" s="28">
        <v>0.53500000000000003</v>
      </c>
      <c r="BI379" s="28">
        <v>0.1996</v>
      </c>
      <c r="BJ379" s="28">
        <v>0.20430000000000001</v>
      </c>
      <c r="BK379" s="28">
        <v>3.4700000000000002E-2</v>
      </c>
      <c r="BL379" s="28">
        <v>2.64E-2</v>
      </c>
    </row>
    <row r="380" spans="1:64" x14ac:dyDescent="0.25">
      <c r="A380" s="28" t="s">
        <v>644</v>
      </c>
      <c r="B380" s="28">
        <v>44503</v>
      </c>
      <c r="C380" s="28">
        <v>43.95</v>
      </c>
      <c r="D380" s="28">
        <v>103.42</v>
      </c>
      <c r="E380" s="29">
        <v>4545.6099999999997</v>
      </c>
      <c r="F380" s="29">
        <v>4365.24</v>
      </c>
      <c r="G380" s="28">
        <v>1.47E-2</v>
      </c>
      <c r="H380" s="28">
        <v>4.0000000000000002E-4</v>
      </c>
      <c r="I380" s="28">
        <v>1.72E-2</v>
      </c>
      <c r="J380" s="28">
        <v>1.1000000000000001E-3</v>
      </c>
      <c r="K380" s="28">
        <v>1.9699999999999999E-2</v>
      </c>
      <c r="L380" s="28">
        <v>0.92079999999999995</v>
      </c>
      <c r="M380" s="28">
        <v>2.6100000000000002E-2</v>
      </c>
      <c r="N380" s="28">
        <v>0.19070000000000001</v>
      </c>
      <c r="O380" s="28">
        <v>8.3000000000000001E-3</v>
      </c>
      <c r="P380" s="28">
        <v>0.11210000000000001</v>
      </c>
      <c r="Q380" s="28">
        <v>186.34</v>
      </c>
      <c r="R380" s="29">
        <v>60406.48</v>
      </c>
      <c r="S380" s="28">
        <v>0.22650000000000001</v>
      </c>
      <c r="T380" s="28">
        <v>0.21360000000000001</v>
      </c>
      <c r="U380" s="28">
        <v>0.55989999999999995</v>
      </c>
      <c r="V380" s="28">
        <v>19.920000000000002</v>
      </c>
      <c r="W380" s="28">
        <v>22</v>
      </c>
      <c r="X380" s="29">
        <v>80917.58</v>
      </c>
      <c r="Y380" s="28">
        <v>202.77</v>
      </c>
      <c r="Z380" s="29">
        <v>163973.5</v>
      </c>
      <c r="AA380" s="28">
        <v>0.80679999999999996</v>
      </c>
      <c r="AB380" s="28">
        <v>0.1711</v>
      </c>
      <c r="AC380" s="28">
        <v>2.12E-2</v>
      </c>
      <c r="AD380" s="28">
        <v>8.9999999999999998E-4</v>
      </c>
      <c r="AE380" s="28">
        <v>0.1933</v>
      </c>
      <c r="AF380" s="28">
        <v>163.97</v>
      </c>
      <c r="AG380" s="29">
        <v>5719.35</v>
      </c>
      <c r="AH380" s="28">
        <v>697.55</v>
      </c>
      <c r="AI380" s="29">
        <v>183435.08</v>
      </c>
      <c r="AJ380" s="28" t="s">
        <v>16</v>
      </c>
      <c r="AK380" s="29">
        <v>38989</v>
      </c>
      <c r="AL380" s="29">
        <v>60196.66</v>
      </c>
      <c r="AM380" s="28">
        <v>60.16</v>
      </c>
      <c r="AN380" s="28">
        <v>33.96</v>
      </c>
      <c r="AO380" s="28">
        <v>35.56</v>
      </c>
      <c r="AP380" s="28">
        <v>4.4800000000000004</v>
      </c>
      <c r="AQ380" s="29">
        <v>1836.73</v>
      </c>
      <c r="AR380" s="28">
        <v>0.77759999999999996</v>
      </c>
      <c r="AS380" s="29">
        <v>1042.8499999999999</v>
      </c>
      <c r="AT380" s="29">
        <v>1810.86</v>
      </c>
      <c r="AU380" s="29">
        <v>5380.18</v>
      </c>
      <c r="AV380" s="28">
        <v>960.52</v>
      </c>
      <c r="AW380" s="28">
        <v>265.76</v>
      </c>
      <c r="AX380" s="29">
        <v>9460.17</v>
      </c>
      <c r="AY380" s="29">
        <v>3338.97</v>
      </c>
      <c r="AZ380" s="28">
        <v>0.36909999999999998</v>
      </c>
      <c r="BA380" s="29">
        <v>5216.55</v>
      </c>
      <c r="BB380" s="28">
        <v>0.57669999999999999</v>
      </c>
      <c r="BC380" s="28">
        <v>489.93</v>
      </c>
      <c r="BD380" s="28">
        <v>5.4199999999999998E-2</v>
      </c>
      <c r="BE380" s="29">
        <v>9045.4500000000007</v>
      </c>
      <c r="BF380" s="29">
        <v>2184.7600000000002</v>
      </c>
      <c r="BG380" s="28">
        <v>0.38119999999999998</v>
      </c>
      <c r="BH380" s="28">
        <v>0.6028</v>
      </c>
      <c r="BI380" s="28">
        <v>0.22600000000000001</v>
      </c>
      <c r="BJ380" s="28">
        <v>0.12180000000000001</v>
      </c>
      <c r="BK380" s="28">
        <v>3.1300000000000001E-2</v>
      </c>
      <c r="BL380" s="28">
        <v>1.8100000000000002E-2</v>
      </c>
    </row>
    <row r="381" spans="1:64" x14ac:dyDescent="0.25">
      <c r="A381" s="28" t="s">
        <v>645</v>
      </c>
      <c r="B381" s="28">
        <v>50567</v>
      </c>
      <c r="C381" s="28">
        <v>92.33</v>
      </c>
      <c r="D381" s="28">
        <v>17.68</v>
      </c>
      <c r="E381" s="29">
        <v>1632.42</v>
      </c>
      <c r="F381" s="29">
        <v>1637.24</v>
      </c>
      <c r="G381" s="28">
        <v>3.5999999999999999E-3</v>
      </c>
      <c r="H381" s="28">
        <v>2.9999999999999997E-4</v>
      </c>
      <c r="I381" s="28">
        <v>6.0000000000000001E-3</v>
      </c>
      <c r="J381" s="28">
        <v>1.4E-3</v>
      </c>
      <c r="K381" s="28">
        <v>1.2999999999999999E-2</v>
      </c>
      <c r="L381" s="28">
        <v>0.95660000000000001</v>
      </c>
      <c r="M381" s="28">
        <v>1.9199999999999998E-2</v>
      </c>
      <c r="N381" s="28">
        <v>0.35709999999999997</v>
      </c>
      <c r="O381" s="28">
        <v>6.9999999999999999E-4</v>
      </c>
      <c r="P381" s="28">
        <v>0.12809999999999999</v>
      </c>
      <c r="Q381" s="28">
        <v>73.72</v>
      </c>
      <c r="R381" s="29">
        <v>52994.47</v>
      </c>
      <c r="S381" s="28">
        <v>0.19939999999999999</v>
      </c>
      <c r="T381" s="28">
        <v>0.19400000000000001</v>
      </c>
      <c r="U381" s="28">
        <v>0.60650000000000004</v>
      </c>
      <c r="V381" s="28">
        <v>18.62</v>
      </c>
      <c r="W381" s="28">
        <v>10.55</v>
      </c>
      <c r="X381" s="29">
        <v>68836.509999999995</v>
      </c>
      <c r="Y381" s="28">
        <v>149.25</v>
      </c>
      <c r="Z381" s="29">
        <v>121315.86</v>
      </c>
      <c r="AA381" s="28">
        <v>0.84860000000000002</v>
      </c>
      <c r="AB381" s="28">
        <v>9.8799999999999999E-2</v>
      </c>
      <c r="AC381" s="28">
        <v>5.0999999999999997E-2</v>
      </c>
      <c r="AD381" s="28">
        <v>1.6000000000000001E-3</v>
      </c>
      <c r="AE381" s="28">
        <v>0.15210000000000001</v>
      </c>
      <c r="AF381" s="28">
        <v>121.32</v>
      </c>
      <c r="AG381" s="29">
        <v>3251.09</v>
      </c>
      <c r="AH381" s="28">
        <v>427.68</v>
      </c>
      <c r="AI381" s="29">
        <v>124630.7</v>
      </c>
      <c r="AJ381" s="28" t="s">
        <v>16</v>
      </c>
      <c r="AK381" s="29">
        <v>32024</v>
      </c>
      <c r="AL381" s="29">
        <v>44960.49</v>
      </c>
      <c r="AM381" s="28">
        <v>44.94</v>
      </c>
      <c r="AN381" s="28">
        <v>25.63</v>
      </c>
      <c r="AO381" s="28">
        <v>28.92</v>
      </c>
      <c r="AP381" s="28">
        <v>4.3499999999999996</v>
      </c>
      <c r="AQ381" s="29">
        <v>1076.3499999999999</v>
      </c>
      <c r="AR381" s="28">
        <v>0.98450000000000004</v>
      </c>
      <c r="AS381" s="29">
        <v>1049.6300000000001</v>
      </c>
      <c r="AT381" s="29">
        <v>1838.08</v>
      </c>
      <c r="AU381" s="29">
        <v>4915.93</v>
      </c>
      <c r="AV381" s="28">
        <v>864.76</v>
      </c>
      <c r="AW381" s="28">
        <v>227.71</v>
      </c>
      <c r="AX381" s="29">
        <v>8896.1</v>
      </c>
      <c r="AY381" s="29">
        <v>4526.83</v>
      </c>
      <c r="AZ381" s="28">
        <v>0.51400000000000001</v>
      </c>
      <c r="BA381" s="29">
        <v>3643.47</v>
      </c>
      <c r="BB381" s="28">
        <v>0.41370000000000001</v>
      </c>
      <c r="BC381" s="28">
        <v>636.5</v>
      </c>
      <c r="BD381" s="28">
        <v>7.2300000000000003E-2</v>
      </c>
      <c r="BE381" s="29">
        <v>8806.7999999999993</v>
      </c>
      <c r="BF381" s="29">
        <v>4024.46</v>
      </c>
      <c r="BG381" s="28">
        <v>1.2498</v>
      </c>
      <c r="BH381" s="28">
        <v>0.56910000000000005</v>
      </c>
      <c r="BI381" s="28">
        <v>0.21460000000000001</v>
      </c>
      <c r="BJ381" s="28">
        <v>0.15939999999999999</v>
      </c>
      <c r="BK381" s="28">
        <v>3.5999999999999997E-2</v>
      </c>
      <c r="BL381" s="28">
        <v>2.0899999999999998E-2</v>
      </c>
    </row>
    <row r="382" spans="1:64" x14ac:dyDescent="0.25">
      <c r="A382" s="28" t="s">
        <v>646</v>
      </c>
      <c r="B382" s="28">
        <v>50641</v>
      </c>
      <c r="C382" s="28">
        <v>83.9</v>
      </c>
      <c r="D382" s="28">
        <v>10.51</v>
      </c>
      <c r="E382" s="28">
        <v>882.08</v>
      </c>
      <c r="F382" s="28">
        <v>857.52</v>
      </c>
      <c r="G382" s="28">
        <v>2.8E-3</v>
      </c>
      <c r="H382" s="28">
        <v>2.9999999999999997E-4</v>
      </c>
      <c r="I382" s="28">
        <v>1.35E-2</v>
      </c>
      <c r="J382" s="28">
        <v>1.1000000000000001E-3</v>
      </c>
      <c r="K382" s="28">
        <v>3.2500000000000001E-2</v>
      </c>
      <c r="L382" s="28">
        <v>0.92330000000000001</v>
      </c>
      <c r="M382" s="28">
        <v>2.6499999999999999E-2</v>
      </c>
      <c r="N382" s="28">
        <v>0.45040000000000002</v>
      </c>
      <c r="O382" s="28">
        <v>2.0999999999999999E-3</v>
      </c>
      <c r="P382" s="28">
        <v>0.15570000000000001</v>
      </c>
      <c r="Q382" s="28">
        <v>43.85</v>
      </c>
      <c r="R382" s="29">
        <v>48203.71</v>
      </c>
      <c r="S382" s="28">
        <v>0.21049999999999999</v>
      </c>
      <c r="T382" s="28">
        <v>0.17810000000000001</v>
      </c>
      <c r="U382" s="28">
        <v>0.61129999999999995</v>
      </c>
      <c r="V382" s="28">
        <v>16.190000000000001</v>
      </c>
      <c r="W382" s="28">
        <v>7.99</v>
      </c>
      <c r="X382" s="29">
        <v>59087.58</v>
      </c>
      <c r="Y382" s="28">
        <v>106.05</v>
      </c>
      <c r="Z382" s="29">
        <v>110931.84</v>
      </c>
      <c r="AA382" s="28">
        <v>0.80430000000000001</v>
      </c>
      <c r="AB382" s="28">
        <v>0.1258</v>
      </c>
      <c r="AC382" s="28">
        <v>6.8400000000000002E-2</v>
      </c>
      <c r="AD382" s="28">
        <v>1.5E-3</v>
      </c>
      <c r="AE382" s="28">
        <v>0.19800000000000001</v>
      </c>
      <c r="AF382" s="28">
        <v>110.93</v>
      </c>
      <c r="AG382" s="29">
        <v>3012.74</v>
      </c>
      <c r="AH382" s="28">
        <v>413.18</v>
      </c>
      <c r="AI382" s="29">
        <v>106814</v>
      </c>
      <c r="AJ382" s="28" t="s">
        <v>16</v>
      </c>
      <c r="AK382" s="29">
        <v>29149</v>
      </c>
      <c r="AL382" s="29">
        <v>39952.57</v>
      </c>
      <c r="AM382" s="28">
        <v>42.36</v>
      </c>
      <c r="AN382" s="28">
        <v>26.13</v>
      </c>
      <c r="AO382" s="28">
        <v>28.97</v>
      </c>
      <c r="AP382" s="28">
        <v>4.0599999999999996</v>
      </c>
      <c r="AQ382" s="29">
        <v>1064.5</v>
      </c>
      <c r="AR382" s="28">
        <v>1.1698</v>
      </c>
      <c r="AS382" s="29">
        <v>1203.5899999999999</v>
      </c>
      <c r="AT382" s="29">
        <v>1891.39</v>
      </c>
      <c r="AU382" s="29">
        <v>5324.73</v>
      </c>
      <c r="AV382" s="28">
        <v>952.36</v>
      </c>
      <c r="AW382" s="28">
        <v>161.35</v>
      </c>
      <c r="AX382" s="29">
        <v>9533.42</v>
      </c>
      <c r="AY382" s="29">
        <v>5295.91</v>
      </c>
      <c r="AZ382" s="28">
        <v>0.51819999999999999</v>
      </c>
      <c r="BA382" s="29">
        <v>3928.8</v>
      </c>
      <c r="BB382" s="28">
        <v>0.38440000000000002</v>
      </c>
      <c r="BC382" s="28">
        <v>995.11</v>
      </c>
      <c r="BD382" s="28">
        <v>9.74E-2</v>
      </c>
      <c r="BE382" s="29">
        <v>10219.82</v>
      </c>
      <c r="BF382" s="29">
        <v>4365.63</v>
      </c>
      <c r="BG382" s="28">
        <v>1.5946</v>
      </c>
      <c r="BH382" s="28">
        <v>0.53549999999999998</v>
      </c>
      <c r="BI382" s="28">
        <v>0.20630000000000001</v>
      </c>
      <c r="BJ382" s="28">
        <v>0.19869999999999999</v>
      </c>
      <c r="BK382" s="28">
        <v>3.39E-2</v>
      </c>
      <c r="BL382" s="28">
        <v>2.5600000000000001E-2</v>
      </c>
    </row>
    <row r="383" spans="1:64" x14ac:dyDescent="0.25">
      <c r="A383" s="28" t="s">
        <v>647</v>
      </c>
      <c r="B383" s="28">
        <v>44511</v>
      </c>
      <c r="C383" s="28">
        <v>11.24</v>
      </c>
      <c r="D383" s="28">
        <v>305.08</v>
      </c>
      <c r="E383" s="29">
        <v>3428.56</v>
      </c>
      <c r="F383" s="29">
        <v>3046.14</v>
      </c>
      <c r="G383" s="28">
        <v>6.1000000000000004E-3</v>
      </c>
      <c r="H383" s="28">
        <v>2.0000000000000001E-4</v>
      </c>
      <c r="I383" s="28">
        <v>0.42770000000000002</v>
      </c>
      <c r="J383" s="28">
        <v>1.2999999999999999E-3</v>
      </c>
      <c r="K383" s="28">
        <v>5.6000000000000001E-2</v>
      </c>
      <c r="L383" s="28">
        <v>0.41920000000000002</v>
      </c>
      <c r="M383" s="28">
        <v>8.9499999999999996E-2</v>
      </c>
      <c r="N383" s="28">
        <v>0.71550000000000002</v>
      </c>
      <c r="O383" s="28">
        <v>2.81E-2</v>
      </c>
      <c r="P383" s="28">
        <v>0.15709999999999999</v>
      </c>
      <c r="Q383" s="28">
        <v>138.72999999999999</v>
      </c>
      <c r="R383" s="29">
        <v>55025.49</v>
      </c>
      <c r="S383" s="28">
        <v>0.2288</v>
      </c>
      <c r="T383" s="28">
        <v>0.1983</v>
      </c>
      <c r="U383" s="28">
        <v>0.57279999999999998</v>
      </c>
      <c r="V383" s="28">
        <v>17.97</v>
      </c>
      <c r="W383" s="28">
        <v>24.05</v>
      </c>
      <c r="X383" s="29">
        <v>74019.34</v>
      </c>
      <c r="Y383" s="28">
        <v>140.49</v>
      </c>
      <c r="Z383" s="29">
        <v>88652.17</v>
      </c>
      <c r="AA383" s="28">
        <v>0.71250000000000002</v>
      </c>
      <c r="AB383" s="28">
        <v>0.251</v>
      </c>
      <c r="AC383" s="28">
        <v>3.4099999999999998E-2</v>
      </c>
      <c r="AD383" s="28">
        <v>2.3E-3</v>
      </c>
      <c r="AE383" s="28">
        <v>0.29089999999999999</v>
      </c>
      <c r="AF383" s="28">
        <v>88.65</v>
      </c>
      <c r="AG383" s="29">
        <v>3338.47</v>
      </c>
      <c r="AH383" s="28">
        <v>440.71</v>
      </c>
      <c r="AI383" s="29">
        <v>93445.53</v>
      </c>
      <c r="AJ383" s="28" t="s">
        <v>16</v>
      </c>
      <c r="AK383" s="29">
        <v>23742</v>
      </c>
      <c r="AL383" s="29">
        <v>34831.79</v>
      </c>
      <c r="AM383" s="28">
        <v>58.64</v>
      </c>
      <c r="AN383" s="28">
        <v>34.32</v>
      </c>
      <c r="AO383" s="28">
        <v>41.17</v>
      </c>
      <c r="AP383" s="28">
        <v>4.63</v>
      </c>
      <c r="AQ383" s="28">
        <v>217.96</v>
      </c>
      <c r="AR383" s="28">
        <v>1.1892</v>
      </c>
      <c r="AS383" s="29">
        <v>1492.64</v>
      </c>
      <c r="AT383" s="29">
        <v>2133.2399999999998</v>
      </c>
      <c r="AU383" s="29">
        <v>6371.73</v>
      </c>
      <c r="AV383" s="29">
        <v>1171.99</v>
      </c>
      <c r="AW383" s="28">
        <v>523.58000000000004</v>
      </c>
      <c r="AX383" s="29">
        <v>11693.17</v>
      </c>
      <c r="AY383" s="29">
        <v>6185.95</v>
      </c>
      <c r="AZ383" s="28">
        <v>0.53420000000000001</v>
      </c>
      <c r="BA383" s="29">
        <v>3694.08</v>
      </c>
      <c r="BB383" s="28">
        <v>0.31900000000000001</v>
      </c>
      <c r="BC383" s="29">
        <v>1700.53</v>
      </c>
      <c r="BD383" s="28">
        <v>0.14680000000000001</v>
      </c>
      <c r="BE383" s="29">
        <v>11580.56</v>
      </c>
      <c r="BF383" s="29">
        <v>4820.3</v>
      </c>
      <c r="BG383" s="28">
        <v>2.2624</v>
      </c>
      <c r="BH383" s="28">
        <v>0.54869999999999997</v>
      </c>
      <c r="BI383" s="28">
        <v>0.20269999999999999</v>
      </c>
      <c r="BJ383" s="28">
        <v>0.20380000000000001</v>
      </c>
      <c r="BK383" s="28">
        <v>2.92E-2</v>
      </c>
      <c r="BL383" s="28">
        <v>1.5599999999999999E-2</v>
      </c>
    </row>
    <row r="384" spans="1:64" x14ac:dyDescent="0.25">
      <c r="A384" s="28" t="s">
        <v>648</v>
      </c>
      <c r="B384" s="28">
        <v>48025</v>
      </c>
      <c r="C384" s="28">
        <v>110.24</v>
      </c>
      <c r="D384" s="28">
        <v>15.95</v>
      </c>
      <c r="E384" s="29">
        <v>1758.78</v>
      </c>
      <c r="F384" s="29">
        <v>1776.86</v>
      </c>
      <c r="G384" s="28">
        <v>3.0000000000000001E-3</v>
      </c>
      <c r="H384" s="28">
        <v>2.0000000000000001E-4</v>
      </c>
      <c r="I384" s="28">
        <v>6.3E-3</v>
      </c>
      <c r="J384" s="28">
        <v>1.2999999999999999E-3</v>
      </c>
      <c r="K384" s="28">
        <v>7.4999999999999997E-3</v>
      </c>
      <c r="L384" s="28">
        <v>0.96619999999999995</v>
      </c>
      <c r="M384" s="28">
        <v>1.5599999999999999E-2</v>
      </c>
      <c r="N384" s="28">
        <v>0.37880000000000003</v>
      </c>
      <c r="O384" s="28">
        <v>6.9999999999999999E-4</v>
      </c>
      <c r="P384" s="28">
        <v>0.13250000000000001</v>
      </c>
      <c r="Q384" s="28">
        <v>78.459999999999994</v>
      </c>
      <c r="R384" s="29">
        <v>51874.2</v>
      </c>
      <c r="S384" s="28">
        <v>0.1923</v>
      </c>
      <c r="T384" s="28">
        <v>0.192</v>
      </c>
      <c r="U384" s="28">
        <v>0.61580000000000001</v>
      </c>
      <c r="V384" s="28">
        <v>18.559999999999999</v>
      </c>
      <c r="W384" s="28">
        <v>11.39</v>
      </c>
      <c r="X384" s="29">
        <v>67997.55</v>
      </c>
      <c r="Y384" s="28">
        <v>148.63999999999999</v>
      </c>
      <c r="Z384" s="29">
        <v>113150.43</v>
      </c>
      <c r="AA384" s="28">
        <v>0.85419999999999996</v>
      </c>
      <c r="AB384" s="28">
        <v>9.2200000000000004E-2</v>
      </c>
      <c r="AC384" s="28">
        <v>5.2200000000000003E-2</v>
      </c>
      <c r="AD384" s="28">
        <v>1.5E-3</v>
      </c>
      <c r="AE384" s="28">
        <v>0.14649999999999999</v>
      </c>
      <c r="AF384" s="28">
        <v>113.15</v>
      </c>
      <c r="AG384" s="29">
        <v>2891.64</v>
      </c>
      <c r="AH384" s="28">
        <v>378.79</v>
      </c>
      <c r="AI384" s="29">
        <v>113876.56</v>
      </c>
      <c r="AJ384" s="28" t="s">
        <v>16</v>
      </c>
      <c r="AK384" s="29">
        <v>31071</v>
      </c>
      <c r="AL384" s="29">
        <v>43901.46</v>
      </c>
      <c r="AM384" s="28">
        <v>39.89</v>
      </c>
      <c r="AN384" s="28">
        <v>24.45</v>
      </c>
      <c r="AO384" s="28">
        <v>27</v>
      </c>
      <c r="AP384" s="28">
        <v>4.0999999999999996</v>
      </c>
      <c r="AQ384" s="28">
        <v>661.54</v>
      </c>
      <c r="AR384" s="28">
        <v>0.9496</v>
      </c>
      <c r="AS384" s="29">
        <v>1002.96</v>
      </c>
      <c r="AT384" s="29">
        <v>1821.02</v>
      </c>
      <c r="AU384" s="29">
        <v>4837.3599999999997</v>
      </c>
      <c r="AV384" s="28">
        <v>781.86</v>
      </c>
      <c r="AW384" s="28">
        <v>232.23</v>
      </c>
      <c r="AX384" s="29">
        <v>8675.43</v>
      </c>
      <c r="AY384" s="29">
        <v>4646.3999999999996</v>
      </c>
      <c r="AZ384" s="28">
        <v>0.54600000000000004</v>
      </c>
      <c r="BA384" s="29">
        <v>3164.19</v>
      </c>
      <c r="BB384" s="28">
        <v>0.37180000000000002</v>
      </c>
      <c r="BC384" s="28">
        <v>699.75</v>
      </c>
      <c r="BD384" s="28">
        <v>8.2199999999999995E-2</v>
      </c>
      <c r="BE384" s="29">
        <v>8510.34</v>
      </c>
      <c r="BF384" s="29">
        <v>4361.93</v>
      </c>
      <c r="BG384" s="28">
        <v>1.4712000000000001</v>
      </c>
      <c r="BH384" s="28">
        <v>0.57169999999999999</v>
      </c>
      <c r="BI384" s="28">
        <v>0.22109999999999999</v>
      </c>
      <c r="BJ384" s="28">
        <v>0.14610000000000001</v>
      </c>
      <c r="BK384" s="28">
        <v>3.73E-2</v>
      </c>
      <c r="BL384" s="28">
        <v>2.3800000000000002E-2</v>
      </c>
    </row>
    <row r="385" spans="1:64" x14ac:dyDescent="0.25">
      <c r="A385" s="28" t="s">
        <v>649</v>
      </c>
      <c r="B385" s="28">
        <v>44529</v>
      </c>
      <c r="C385" s="28">
        <v>42.05</v>
      </c>
      <c r="D385" s="28">
        <v>112.63</v>
      </c>
      <c r="E385" s="29">
        <v>4735.6899999999996</v>
      </c>
      <c r="F385" s="29">
        <v>4594.67</v>
      </c>
      <c r="G385" s="28">
        <v>1.9699999999999999E-2</v>
      </c>
      <c r="H385" s="28">
        <v>5.0000000000000001E-4</v>
      </c>
      <c r="I385" s="28">
        <v>5.3999999999999999E-2</v>
      </c>
      <c r="J385" s="28">
        <v>1.5E-3</v>
      </c>
      <c r="K385" s="28">
        <v>2.8199999999999999E-2</v>
      </c>
      <c r="L385" s="28">
        <v>0.84689999999999999</v>
      </c>
      <c r="M385" s="28">
        <v>4.9200000000000001E-2</v>
      </c>
      <c r="N385" s="28">
        <v>0.36959999999999998</v>
      </c>
      <c r="O385" s="28">
        <v>1.4E-2</v>
      </c>
      <c r="P385" s="28">
        <v>0.13020000000000001</v>
      </c>
      <c r="Q385" s="28">
        <v>207.1</v>
      </c>
      <c r="R385" s="29">
        <v>59987.7</v>
      </c>
      <c r="S385" s="28">
        <v>0.22869999999999999</v>
      </c>
      <c r="T385" s="28">
        <v>0.19800000000000001</v>
      </c>
      <c r="U385" s="28">
        <v>0.57330000000000003</v>
      </c>
      <c r="V385" s="28">
        <v>18.399999999999999</v>
      </c>
      <c r="W385" s="28">
        <v>25.71</v>
      </c>
      <c r="X385" s="29">
        <v>83862.5</v>
      </c>
      <c r="Y385" s="28">
        <v>180.9</v>
      </c>
      <c r="Z385" s="29">
        <v>169005.81</v>
      </c>
      <c r="AA385" s="28">
        <v>0.69040000000000001</v>
      </c>
      <c r="AB385" s="28">
        <v>0.27900000000000003</v>
      </c>
      <c r="AC385" s="28">
        <v>2.9499999999999998E-2</v>
      </c>
      <c r="AD385" s="28">
        <v>1.1000000000000001E-3</v>
      </c>
      <c r="AE385" s="28">
        <v>0.31019999999999998</v>
      </c>
      <c r="AF385" s="28">
        <v>169.01</v>
      </c>
      <c r="AG385" s="29">
        <v>6169.73</v>
      </c>
      <c r="AH385" s="28">
        <v>676</v>
      </c>
      <c r="AI385" s="29">
        <v>185089.32</v>
      </c>
      <c r="AJ385" s="28" t="s">
        <v>16</v>
      </c>
      <c r="AK385" s="29">
        <v>32108</v>
      </c>
      <c r="AL385" s="29">
        <v>47796.15</v>
      </c>
      <c r="AM385" s="28">
        <v>61.94</v>
      </c>
      <c r="AN385" s="28">
        <v>34.58</v>
      </c>
      <c r="AO385" s="28">
        <v>39.200000000000003</v>
      </c>
      <c r="AP385" s="28">
        <v>4.54</v>
      </c>
      <c r="AQ385" s="29">
        <v>1457.19</v>
      </c>
      <c r="AR385" s="28">
        <v>1.0179</v>
      </c>
      <c r="AS385" s="29">
        <v>1094.95</v>
      </c>
      <c r="AT385" s="29">
        <v>1903.49</v>
      </c>
      <c r="AU385" s="29">
        <v>6068.71</v>
      </c>
      <c r="AV385" s="29">
        <v>1062.83</v>
      </c>
      <c r="AW385" s="28">
        <v>302.27</v>
      </c>
      <c r="AX385" s="29">
        <v>10432.25</v>
      </c>
      <c r="AY385" s="29">
        <v>3536.49</v>
      </c>
      <c r="AZ385" s="28">
        <v>0.34670000000000001</v>
      </c>
      <c r="BA385" s="29">
        <v>5892.35</v>
      </c>
      <c r="BB385" s="28">
        <v>0.5776</v>
      </c>
      <c r="BC385" s="28">
        <v>772.04</v>
      </c>
      <c r="BD385" s="28">
        <v>7.5700000000000003E-2</v>
      </c>
      <c r="BE385" s="29">
        <v>10200.879999999999</v>
      </c>
      <c r="BF385" s="29">
        <v>1963.21</v>
      </c>
      <c r="BG385" s="28">
        <v>0.42149999999999999</v>
      </c>
      <c r="BH385" s="28">
        <v>0.59309999999999996</v>
      </c>
      <c r="BI385" s="28">
        <v>0.23380000000000001</v>
      </c>
      <c r="BJ385" s="28">
        <v>0.12620000000000001</v>
      </c>
      <c r="BK385" s="28">
        <v>2.8199999999999999E-2</v>
      </c>
      <c r="BL385" s="28">
        <v>1.8700000000000001E-2</v>
      </c>
    </row>
    <row r="386" spans="1:64" x14ac:dyDescent="0.25">
      <c r="A386" s="28" t="s">
        <v>650</v>
      </c>
      <c r="B386" s="28">
        <v>44537</v>
      </c>
      <c r="C386" s="28">
        <v>50</v>
      </c>
      <c r="D386" s="28">
        <v>84.36</v>
      </c>
      <c r="E386" s="29">
        <v>4217.91</v>
      </c>
      <c r="F386" s="29">
        <v>4061.62</v>
      </c>
      <c r="G386" s="28">
        <v>1.1900000000000001E-2</v>
      </c>
      <c r="H386" s="28">
        <v>4.0000000000000002E-4</v>
      </c>
      <c r="I386" s="28">
        <v>2.1100000000000001E-2</v>
      </c>
      <c r="J386" s="28">
        <v>1.6000000000000001E-3</v>
      </c>
      <c r="K386" s="28">
        <v>2.4899999999999999E-2</v>
      </c>
      <c r="L386" s="28">
        <v>0.90839999999999999</v>
      </c>
      <c r="M386" s="28">
        <v>3.1600000000000003E-2</v>
      </c>
      <c r="N386" s="28">
        <v>0.2387</v>
      </c>
      <c r="O386" s="28">
        <v>7.1999999999999998E-3</v>
      </c>
      <c r="P386" s="28">
        <v>0.1158</v>
      </c>
      <c r="Q386" s="28">
        <v>170</v>
      </c>
      <c r="R386" s="29">
        <v>57715.53</v>
      </c>
      <c r="S386" s="28">
        <v>0.2177</v>
      </c>
      <c r="T386" s="28">
        <v>0.23419999999999999</v>
      </c>
      <c r="U386" s="28">
        <v>0.54810000000000003</v>
      </c>
      <c r="V386" s="28">
        <v>20.010000000000002</v>
      </c>
      <c r="W386" s="28">
        <v>21.65</v>
      </c>
      <c r="X386" s="29">
        <v>78468.31</v>
      </c>
      <c r="Y386" s="28">
        <v>190.84</v>
      </c>
      <c r="Z386" s="29">
        <v>147659.01</v>
      </c>
      <c r="AA386" s="28">
        <v>0.81279999999999997</v>
      </c>
      <c r="AB386" s="28">
        <v>0.16139999999999999</v>
      </c>
      <c r="AC386" s="28">
        <v>2.5000000000000001E-2</v>
      </c>
      <c r="AD386" s="28">
        <v>8.9999999999999998E-4</v>
      </c>
      <c r="AE386" s="28">
        <v>0.18740000000000001</v>
      </c>
      <c r="AF386" s="28">
        <v>147.66</v>
      </c>
      <c r="AG386" s="29">
        <v>4924.32</v>
      </c>
      <c r="AH386" s="28">
        <v>615.15</v>
      </c>
      <c r="AI386" s="29">
        <v>162729.92000000001</v>
      </c>
      <c r="AJ386" s="28" t="s">
        <v>16</v>
      </c>
      <c r="AK386" s="29">
        <v>36924</v>
      </c>
      <c r="AL386" s="29">
        <v>55154.63</v>
      </c>
      <c r="AM386" s="28">
        <v>55.24</v>
      </c>
      <c r="AN386" s="28">
        <v>32.03</v>
      </c>
      <c r="AO386" s="28">
        <v>34.340000000000003</v>
      </c>
      <c r="AP386" s="28">
        <v>4.59</v>
      </c>
      <c r="AQ386" s="29">
        <v>1379.62</v>
      </c>
      <c r="AR386" s="28">
        <v>0.80710000000000004</v>
      </c>
      <c r="AS386" s="29">
        <v>1028.94</v>
      </c>
      <c r="AT386" s="29">
        <v>1786.2</v>
      </c>
      <c r="AU386" s="29">
        <v>5145.32</v>
      </c>
      <c r="AV386" s="28">
        <v>939.81</v>
      </c>
      <c r="AW386" s="28">
        <v>270.42</v>
      </c>
      <c r="AX386" s="29">
        <v>9170.69</v>
      </c>
      <c r="AY386" s="29">
        <v>3535.07</v>
      </c>
      <c r="AZ386" s="28">
        <v>0.40899999999999997</v>
      </c>
      <c r="BA386" s="29">
        <v>4582.75</v>
      </c>
      <c r="BB386" s="28">
        <v>0.5302</v>
      </c>
      <c r="BC386" s="28">
        <v>526.09</v>
      </c>
      <c r="BD386" s="28">
        <v>6.0900000000000003E-2</v>
      </c>
      <c r="BE386" s="29">
        <v>8643.91</v>
      </c>
      <c r="BF386" s="29">
        <v>2567.67</v>
      </c>
      <c r="BG386" s="28">
        <v>0.53400000000000003</v>
      </c>
      <c r="BH386" s="28">
        <v>0.59909999999999997</v>
      </c>
      <c r="BI386" s="28">
        <v>0.22220000000000001</v>
      </c>
      <c r="BJ386" s="28">
        <v>0.1295</v>
      </c>
      <c r="BK386" s="28">
        <v>3.2899999999999999E-2</v>
      </c>
      <c r="BL386" s="28">
        <v>1.6199999999999999E-2</v>
      </c>
    </row>
    <row r="387" spans="1:64" x14ac:dyDescent="0.25">
      <c r="A387" s="28" t="s">
        <v>651</v>
      </c>
      <c r="B387" s="28">
        <v>44545</v>
      </c>
      <c r="C387" s="28">
        <v>44.95</v>
      </c>
      <c r="D387" s="28">
        <v>100.32</v>
      </c>
      <c r="E387" s="29">
        <v>4509.63</v>
      </c>
      <c r="F387" s="29">
        <v>4341.57</v>
      </c>
      <c r="G387" s="28">
        <v>1.83E-2</v>
      </c>
      <c r="H387" s="28">
        <v>2.9999999999999997E-4</v>
      </c>
      <c r="I387" s="28">
        <v>1.8200000000000001E-2</v>
      </c>
      <c r="J387" s="28">
        <v>1E-3</v>
      </c>
      <c r="K387" s="28">
        <v>1.8499999999999999E-2</v>
      </c>
      <c r="L387" s="28">
        <v>0.91849999999999998</v>
      </c>
      <c r="M387" s="28">
        <v>2.5100000000000001E-2</v>
      </c>
      <c r="N387" s="28">
        <v>0.1804</v>
      </c>
      <c r="O387" s="28">
        <v>8.8000000000000005E-3</v>
      </c>
      <c r="P387" s="28">
        <v>0.11</v>
      </c>
      <c r="Q387" s="28">
        <v>187.03</v>
      </c>
      <c r="R387" s="29">
        <v>61575.79</v>
      </c>
      <c r="S387" s="28">
        <v>0.218</v>
      </c>
      <c r="T387" s="28">
        <v>0.2213</v>
      </c>
      <c r="U387" s="28">
        <v>0.56079999999999997</v>
      </c>
      <c r="V387" s="28">
        <v>19.940000000000001</v>
      </c>
      <c r="W387" s="28">
        <v>21.22</v>
      </c>
      <c r="X387" s="29">
        <v>81971.75</v>
      </c>
      <c r="Y387" s="28">
        <v>209.33</v>
      </c>
      <c r="Z387" s="29">
        <v>173167.88</v>
      </c>
      <c r="AA387" s="28">
        <v>0.79290000000000005</v>
      </c>
      <c r="AB387" s="28">
        <v>0.18410000000000001</v>
      </c>
      <c r="AC387" s="28">
        <v>2.2200000000000001E-2</v>
      </c>
      <c r="AD387" s="28">
        <v>8.9999999999999998E-4</v>
      </c>
      <c r="AE387" s="28">
        <v>0.20710000000000001</v>
      </c>
      <c r="AF387" s="28">
        <v>173.17</v>
      </c>
      <c r="AG387" s="29">
        <v>6038.75</v>
      </c>
      <c r="AH387" s="28">
        <v>729.65</v>
      </c>
      <c r="AI387" s="29">
        <v>192968.21</v>
      </c>
      <c r="AJ387" s="28" t="s">
        <v>16</v>
      </c>
      <c r="AK387" s="29">
        <v>40041</v>
      </c>
      <c r="AL387" s="29">
        <v>63658.48</v>
      </c>
      <c r="AM387" s="28">
        <v>61.63</v>
      </c>
      <c r="AN387" s="28">
        <v>33.979999999999997</v>
      </c>
      <c r="AO387" s="28">
        <v>35.93</v>
      </c>
      <c r="AP387" s="28">
        <v>4.5199999999999996</v>
      </c>
      <c r="AQ387" s="29">
        <v>1836.73</v>
      </c>
      <c r="AR387" s="28">
        <v>0.7621</v>
      </c>
      <c r="AS387" s="29">
        <v>1052.6500000000001</v>
      </c>
      <c r="AT387" s="29">
        <v>1845.61</v>
      </c>
      <c r="AU387" s="29">
        <v>5414.22</v>
      </c>
      <c r="AV387" s="28">
        <v>951.67</v>
      </c>
      <c r="AW387" s="28">
        <v>287.47000000000003</v>
      </c>
      <c r="AX387" s="29">
        <v>9551.61</v>
      </c>
      <c r="AY387" s="29">
        <v>3245.19</v>
      </c>
      <c r="AZ387" s="28">
        <v>0.34989999999999999</v>
      </c>
      <c r="BA387" s="29">
        <v>5553.25</v>
      </c>
      <c r="BB387" s="28">
        <v>0.5988</v>
      </c>
      <c r="BC387" s="28">
        <v>476.08</v>
      </c>
      <c r="BD387" s="28">
        <v>5.1299999999999998E-2</v>
      </c>
      <c r="BE387" s="29">
        <v>9274.52</v>
      </c>
      <c r="BF387" s="29">
        <v>1979.74</v>
      </c>
      <c r="BG387" s="28">
        <v>0.31859999999999999</v>
      </c>
      <c r="BH387" s="28">
        <v>0.60599999999999998</v>
      </c>
      <c r="BI387" s="28">
        <v>0.22689999999999999</v>
      </c>
      <c r="BJ387" s="28">
        <v>0.1191</v>
      </c>
      <c r="BK387" s="28">
        <v>3.0300000000000001E-2</v>
      </c>
      <c r="BL387" s="28">
        <v>1.7600000000000001E-2</v>
      </c>
    </row>
    <row r="388" spans="1:64" x14ac:dyDescent="0.25">
      <c r="A388" s="28" t="s">
        <v>652</v>
      </c>
      <c r="B388" s="28">
        <v>50336</v>
      </c>
      <c r="C388" s="28">
        <v>108.71</v>
      </c>
      <c r="D388" s="28">
        <v>11.78</v>
      </c>
      <c r="E388" s="29">
        <v>1280.25</v>
      </c>
      <c r="F388" s="29">
        <v>1297.33</v>
      </c>
      <c r="G388" s="28">
        <v>2.5999999999999999E-3</v>
      </c>
      <c r="H388" s="28">
        <v>2.0000000000000001E-4</v>
      </c>
      <c r="I388" s="28">
        <v>4.8999999999999998E-3</v>
      </c>
      <c r="J388" s="28">
        <v>1.5E-3</v>
      </c>
      <c r="K388" s="28">
        <v>9.2999999999999992E-3</v>
      </c>
      <c r="L388" s="28">
        <v>0.96579999999999999</v>
      </c>
      <c r="M388" s="28">
        <v>1.5800000000000002E-2</v>
      </c>
      <c r="N388" s="28">
        <v>0.37180000000000002</v>
      </c>
      <c r="O388" s="28">
        <v>0</v>
      </c>
      <c r="P388" s="28">
        <v>0.13500000000000001</v>
      </c>
      <c r="Q388" s="28">
        <v>57.74</v>
      </c>
      <c r="R388" s="29">
        <v>51217.62</v>
      </c>
      <c r="S388" s="28">
        <v>0.25440000000000002</v>
      </c>
      <c r="T388" s="28">
        <v>0.16439999999999999</v>
      </c>
      <c r="U388" s="28">
        <v>0.58120000000000005</v>
      </c>
      <c r="V388" s="28">
        <v>18.2</v>
      </c>
      <c r="W388" s="28">
        <v>9.81</v>
      </c>
      <c r="X388" s="29">
        <v>62395.839999999997</v>
      </c>
      <c r="Y388" s="28">
        <v>126.41</v>
      </c>
      <c r="Z388" s="29">
        <v>108082.99</v>
      </c>
      <c r="AA388" s="28">
        <v>0.89939999999999998</v>
      </c>
      <c r="AB388" s="28">
        <v>5.7599999999999998E-2</v>
      </c>
      <c r="AC388" s="28">
        <v>4.1500000000000002E-2</v>
      </c>
      <c r="AD388" s="28">
        <v>1.4E-3</v>
      </c>
      <c r="AE388" s="28">
        <v>0.1013</v>
      </c>
      <c r="AF388" s="28">
        <v>108.08</v>
      </c>
      <c r="AG388" s="29">
        <v>2556.0100000000002</v>
      </c>
      <c r="AH388" s="28">
        <v>387.57</v>
      </c>
      <c r="AI388" s="29">
        <v>103742.49</v>
      </c>
      <c r="AJ388" s="28" t="s">
        <v>16</v>
      </c>
      <c r="AK388" s="29">
        <v>31111</v>
      </c>
      <c r="AL388" s="29">
        <v>42378.720000000001</v>
      </c>
      <c r="AM388" s="28">
        <v>34.299999999999997</v>
      </c>
      <c r="AN388" s="28">
        <v>23.14</v>
      </c>
      <c r="AO388" s="28">
        <v>25.06</v>
      </c>
      <c r="AP388" s="28">
        <v>4.3099999999999996</v>
      </c>
      <c r="AQ388" s="29">
        <v>1008.21</v>
      </c>
      <c r="AR388" s="28">
        <v>1.127</v>
      </c>
      <c r="AS388" s="29">
        <v>1028.33</v>
      </c>
      <c r="AT388" s="29">
        <v>1888.09</v>
      </c>
      <c r="AU388" s="29">
        <v>4997.47</v>
      </c>
      <c r="AV388" s="28">
        <v>813.35</v>
      </c>
      <c r="AW388" s="28">
        <v>195.02</v>
      </c>
      <c r="AX388" s="29">
        <v>8922.27</v>
      </c>
      <c r="AY388" s="29">
        <v>4847.59</v>
      </c>
      <c r="AZ388" s="28">
        <v>0.54969999999999997</v>
      </c>
      <c r="BA388" s="29">
        <v>3229.64</v>
      </c>
      <c r="BB388" s="28">
        <v>0.36620000000000003</v>
      </c>
      <c r="BC388" s="28">
        <v>740.94</v>
      </c>
      <c r="BD388" s="28">
        <v>8.4000000000000005E-2</v>
      </c>
      <c r="BE388" s="29">
        <v>8818.17</v>
      </c>
      <c r="BF388" s="29">
        <v>4632.1499999999996</v>
      </c>
      <c r="BG388" s="28">
        <v>1.746</v>
      </c>
      <c r="BH388" s="28">
        <v>0.55059999999999998</v>
      </c>
      <c r="BI388" s="28">
        <v>0.2162</v>
      </c>
      <c r="BJ388" s="28">
        <v>0.1699</v>
      </c>
      <c r="BK388" s="28">
        <v>3.9199999999999999E-2</v>
      </c>
      <c r="BL388" s="28">
        <v>2.41E-2</v>
      </c>
    </row>
    <row r="389" spans="1:64" x14ac:dyDescent="0.25">
      <c r="A389" s="28" t="s">
        <v>653</v>
      </c>
      <c r="B389" s="28">
        <v>46250</v>
      </c>
      <c r="C389" s="28">
        <v>73.05</v>
      </c>
      <c r="D389" s="28">
        <v>39.54</v>
      </c>
      <c r="E389" s="29">
        <v>2888.13</v>
      </c>
      <c r="F389" s="29">
        <v>2802.33</v>
      </c>
      <c r="G389" s="28">
        <v>7.7000000000000002E-3</v>
      </c>
      <c r="H389" s="28">
        <v>2.0000000000000001E-4</v>
      </c>
      <c r="I389" s="28">
        <v>1.4E-2</v>
      </c>
      <c r="J389" s="28">
        <v>2E-3</v>
      </c>
      <c r="K389" s="28">
        <v>1.9699999999999999E-2</v>
      </c>
      <c r="L389" s="28">
        <v>0.9284</v>
      </c>
      <c r="M389" s="28">
        <v>2.7900000000000001E-2</v>
      </c>
      <c r="N389" s="28">
        <v>0.26219999999999999</v>
      </c>
      <c r="O389" s="28">
        <v>5.3E-3</v>
      </c>
      <c r="P389" s="28">
        <v>0.1114</v>
      </c>
      <c r="Q389" s="28">
        <v>119.57</v>
      </c>
      <c r="R389" s="29">
        <v>55675.33</v>
      </c>
      <c r="S389" s="28">
        <v>0.23880000000000001</v>
      </c>
      <c r="T389" s="28">
        <v>0.21690000000000001</v>
      </c>
      <c r="U389" s="28">
        <v>0.5444</v>
      </c>
      <c r="V389" s="28">
        <v>19.829999999999998</v>
      </c>
      <c r="W389" s="28">
        <v>16.55</v>
      </c>
      <c r="X389" s="29">
        <v>74621.97</v>
      </c>
      <c r="Y389" s="28">
        <v>169.99</v>
      </c>
      <c r="Z389" s="29">
        <v>142063.70000000001</v>
      </c>
      <c r="AA389" s="28">
        <v>0.84219999999999995</v>
      </c>
      <c r="AB389" s="28">
        <v>0.1236</v>
      </c>
      <c r="AC389" s="28">
        <v>3.32E-2</v>
      </c>
      <c r="AD389" s="28">
        <v>1E-3</v>
      </c>
      <c r="AE389" s="28">
        <v>0.16</v>
      </c>
      <c r="AF389" s="28">
        <v>142.06</v>
      </c>
      <c r="AG389" s="29">
        <v>4181.3900000000003</v>
      </c>
      <c r="AH389" s="28">
        <v>547.34</v>
      </c>
      <c r="AI389" s="29">
        <v>151385.54</v>
      </c>
      <c r="AJ389" s="28" t="s">
        <v>16</v>
      </c>
      <c r="AK389" s="29">
        <v>35625</v>
      </c>
      <c r="AL389" s="29">
        <v>52217.13</v>
      </c>
      <c r="AM389" s="28">
        <v>46.99</v>
      </c>
      <c r="AN389" s="28">
        <v>28.46</v>
      </c>
      <c r="AO389" s="28">
        <v>30.02</v>
      </c>
      <c r="AP389" s="28">
        <v>4.5599999999999996</v>
      </c>
      <c r="AQ389" s="28">
        <v>953.95</v>
      </c>
      <c r="AR389" s="28">
        <v>0.87549999999999994</v>
      </c>
      <c r="AS389" s="29">
        <v>1045.6600000000001</v>
      </c>
      <c r="AT389" s="29">
        <v>1739.85</v>
      </c>
      <c r="AU389" s="29">
        <v>4959.41</v>
      </c>
      <c r="AV389" s="28">
        <v>859.53</v>
      </c>
      <c r="AW389" s="28">
        <v>213.76</v>
      </c>
      <c r="AX389" s="29">
        <v>8818.2099999999991</v>
      </c>
      <c r="AY389" s="29">
        <v>3756.41</v>
      </c>
      <c r="AZ389" s="28">
        <v>0.44790000000000002</v>
      </c>
      <c r="BA389" s="29">
        <v>4103.6099999999997</v>
      </c>
      <c r="BB389" s="28">
        <v>0.48930000000000001</v>
      </c>
      <c r="BC389" s="28">
        <v>526.65</v>
      </c>
      <c r="BD389" s="28">
        <v>6.2799999999999995E-2</v>
      </c>
      <c r="BE389" s="29">
        <v>8386.68</v>
      </c>
      <c r="BF389" s="29">
        <v>3028.11</v>
      </c>
      <c r="BG389" s="28">
        <v>0.70860000000000001</v>
      </c>
      <c r="BH389" s="28">
        <v>0.60250000000000004</v>
      </c>
      <c r="BI389" s="28">
        <v>0.21879999999999999</v>
      </c>
      <c r="BJ389" s="28">
        <v>0.1236</v>
      </c>
      <c r="BK389" s="28">
        <v>3.2899999999999999E-2</v>
      </c>
      <c r="BL389" s="28">
        <v>2.2200000000000001E-2</v>
      </c>
    </row>
    <row r="390" spans="1:64" x14ac:dyDescent="0.25">
      <c r="A390" s="28" t="s">
        <v>654</v>
      </c>
      <c r="B390" s="28">
        <v>46722</v>
      </c>
      <c r="C390" s="28">
        <v>52</v>
      </c>
      <c r="D390" s="28">
        <v>27.81</v>
      </c>
      <c r="E390" s="29">
        <v>1446.14</v>
      </c>
      <c r="F390" s="29">
        <v>1456.24</v>
      </c>
      <c r="G390" s="28">
        <v>9.9000000000000008E-3</v>
      </c>
      <c r="H390" s="28">
        <v>4.0000000000000002E-4</v>
      </c>
      <c r="I390" s="28">
        <v>2.1299999999999999E-2</v>
      </c>
      <c r="J390" s="28">
        <v>1.6000000000000001E-3</v>
      </c>
      <c r="K390" s="28">
        <v>3.5499999999999997E-2</v>
      </c>
      <c r="L390" s="28">
        <v>0.8972</v>
      </c>
      <c r="M390" s="28">
        <v>3.4000000000000002E-2</v>
      </c>
      <c r="N390" s="28">
        <v>0.32790000000000002</v>
      </c>
      <c r="O390" s="28">
        <v>4.1000000000000003E-3</v>
      </c>
      <c r="P390" s="28">
        <v>0.1241</v>
      </c>
      <c r="Q390" s="28">
        <v>66.94</v>
      </c>
      <c r="R390" s="29">
        <v>54513.67</v>
      </c>
      <c r="S390" s="28">
        <v>0.24129999999999999</v>
      </c>
      <c r="T390" s="28">
        <v>0.19289999999999999</v>
      </c>
      <c r="U390" s="28">
        <v>0.56579999999999997</v>
      </c>
      <c r="V390" s="28">
        <v>18.32</v>
      </c>
      <c r="W390" s="28">
        <v>10.51</v>
      </c>
      <c r="X390" s="29">
        <v>69795.08</v>
      </c>
      <c r="Y390" s="28">
        <v>132.66999999999999</v>
      </c>
      <c r="Z390" s="29">
        <v>175986.66</v>
      </c>
      <c r="AA390" s="28">
        <v>0.67410000000000003</v>
      </c>
      <c r="AB390" s="28">
        <v>0.26939999999999997</v>
      </c>
      <c r="AC390" s="28">
        <v>5.5500000000000001E-2</v>
      </c>
      <c r="AD390" s="28">
        <v>1E-3</v>
      </c>
      <c r="AE390" s="28">
        <v>0.3271</v>
      </c>
      <c r="AF390" s="28">
        <v>175.99</v>
      </c>
      <c r="AG390" s="29">
        <v>5116.93</v>
      </c>
      <c r="AH390" s="28">
        <v>518.44000000000005</v>
      </c>
      <c r="AI390" s="29">
        <v>202777.07</v>
      </c>
      <c r="AJ390" s="28" t="s">
        <v>16</v>
      </c>
      <c r="AK390" s="29">
        <v>32289</v>
      </c>
      <c r="AL390" s="29">
        <v>47988.75</v>
      </c>
      <c r="AM390" s="28">
        <v>47.03</v>
      </c>
      <c r="AN390" s="28">
        <v>28.2</v>
      </c>
      <c r="AO390" s="28">
        <v>31.32</v>
      </c>
      <c r="AP390" s="28">
        <v>4.43</v>
      </c>
      <c r="AQ390" s="29">
        <v>1304.44</v>
      </c>
      <c r="AR390" s="28">
        <v>1.0226999999999999</v>
      </c>
      <c r="AS390" s="29">
        <v>1147.26</v>
      </c>
      <c r="AT390" s="29">
        <v>1733.72</v>
      </c>
      <c r="AU390" s="29">
        <v>5298.18</v>
      </c>
      <c r="AV390" s="28">
        <v>943.21</v>
      </c>
      <c r="AW390" s="28">
        <v>242.01</v>
      </c>
      <c r="AX390" s="29">
        <v>9364.3799999999992</v>
      </c>
      <c r="AY390" s="29">
        <v>3644.67</v>
      </c>
      <c r="AZ390" s="28">
        <v>0.38369999999999999</v>
      </c>
      <c r="BA390" s="29">
        <v>5142.8999999999996</v>
      </c>
      <c r="BB390" s="28">
        <v>0.54139999999999999</v>
      </c>
      <c r="BC390" s="28">
        <v>711.41</v>
      </c>
      <c r="BD390" s="28">
        <v>7.4899999999999994E-2</v>
      </c>
      <c r="BE390" s="29">
        <v>9498.98</v>
      </c>
      <c r="BF390" s="29">
        <v>2199.62</v>
      </c>
      <c r="BG390" s="28">
        <v>0.53220000000000001</v>
      </c>
      <c r="BH390" s="28">
        <v>0.55930000000000002</v>
      </c>
      <c r="BI390" s="28">
        <v>0.21160000000000001</v>
      </c>
      <c r="BJ390" s="28">
        <v>0.1711</v>
      </c>
      <c r="BK390" s="28">
        <v>3.4599999999999999E-2</v>
      </c>
      <c r="BL390" s="28">
        <v>2.3400000000000001E-2</v>
      </c>
    </row>
    <row r="391" spans="1:64" x14ac:dyDescent="0.25">
      <c r="A391" s="28" t="s">
        <v>655</v>
      </c>
      <c r="B391" s="28">
        <v>49056</v>
      </c>
      <c r="C391" s="28">
        <v>137.57</v>
      </c>
      <c r="D391" s="28">
        <v>15.32</v>
      </c>
      <c r="E391" s="29">
        <v>2107.5</v>
      </c>
      <c r="F391" s="29">
        <v>2072.4299999999998</v>
      </c>
      <c r="G391" s="28">
        <v>3.3E-3</v>
      </c>
      <c r="H391" s="28">
        <v>1E-4</v>
      </c>
      <c r="I391" s="28">
        <v>4.5999999999999999E-3</v>
      </c>
      <c r="J391" s="28">
        <v>1.2999999999999999E-3</v>
      </c>
      <c r="K391" s="28">
        <v>6.8999999999999999E-3</v>
      </c>
      <c r="L391" s="28">
        <v>0.96919999999999995</v>
      </c>
      <c r="M391" s="28">
        <v>1.46E-2</v>
      </c>
      <c r="N391" s="28">
        <v>0.4269</v>
      </c>
      <c r="O391" s="28">
        <v>6.1000000000000004E-3</v>
      </c>
      <c r="P391" s="28">
        <v>0.1421</v>
      </c>
      <c r="Q391" s="28">
        <v>93.3</v>
      </c>
      <c r="R391" s="29">
        <v>52295.49</v>
      </c>
      <c r="S391" s="28">
        <v>0.19070000000000001</v>
      </c>
      <c r="T391" s="28">
        <v>0.18229999999999999</v>
      </c>
      <c r="U391" s="28">
        <v>0.627</v>
      </c>
      <c r="V391" s="28">
        <v>18.59</v>
      </c>
      <c r="W391" s="28">
        <v>13.81</v>
      </c>
      <c r="X391" s="29">
        <v>67861.11</v>
      </c>
      <c r="Y391" s="28">
        <v>147.29</v>
      </c>
      <c r="Z391" s="29">
        <v>123178.57</v>
      </c>
      <c r="AA391" s="28">
        <v>0.80159999999999998</v>
      </c>
      <c r="AB391" s="28">
        <v>0.1326</v>
      </c>
      <c r="AC391" s="28">
        <v>6.4399999999999999E-2</v>
      </c>
      <c r="AD391" s="28">
        <v>1.4E-3</v>
      </c>
      <c r="AE391" s="28">
        <v>0.2009</v>
      </c>
      <c r="AF391" s="28">
        <v>123.18</v>
      </c>
      <c r="AG391" s="29">
        <v>3232.45</v>
      </c>
      <c r="AH391" s="28">
        <v>404.02</v>
      </c>
      <c r="AI391" s="29">
        <v>122489.68</v>
      </c>
      <c r="AJ391" s="28" t="s">
        <v>16</v>
      </c>
      <c r="AK391" s="29">
        <v>30208</v>
      </c>
      <c r="AL391" s="29">
        <v>42688.53</v>
      </c>
      <c r="AM391" s="28">
        <v>38.24</v>
      </c>
      <c r="AN391" s="28">
        <v>25.34</v>
      </c>
      <c r="AO391" s="28">
        <v>26.78</v>
      </c>
      <c r="AP391" s="28">
        <v>4.22</v>
      </c>
      <c r="AQ391" s="29">
        <v>1069.3800000000001</v>
      </c>
      <c r="AR391" s="28">
        <v>1.0146999999999999</v>
      </c>
      <c r="AS391" s="29">
        <v>1059.52</v>
      </c>
      <c r="AT391" s="29">
        <v>1910.99</v>
      </c>
      <c r="AU391" s="29">
        <v>4972.16</v>
      </c>
      <c r="AV391" s="28">
        <v>805.31</v>
      </c>
      <c r="AW391" s="28">
        <v>218.35</v>
      </c>
      <c r="AX391" s="29">
        <v>8966.34</v>
      </c>
      <c r="AY391" s="29">
        <v>4538.51</v>
      </c>
      <c r="AZ391" s="28">
        <v>0.50849999999999995</v>
      </c>
      <c r="BA391" s="29">
        <v>3562.96</v>
      </c>
      <c r="BB391" s="28">
        <v>0.3992</v>
      </c>
      <c r="BC391" s="28">
        <v>824.5</v>
      </c>
      <c r="BD391" s="28">
        <v>9.2399999999999996E-2</v>
      </c>
      <c r="BE391" s="29">
        <v>8925.98</v>
      </c>
      <c r="BF391" s="29">
        <v>4059.61</v>
      </c>
      <c r="BG391" s="28">
        <v>1.3415999999999999</v>
      </c>
      <c r="BH391" s="28">
        <v>0.55800000000000005</v>
      </c>
      <c r="BI391" s="28">
        <v>0.2278</v>
      </c>
      <c r="BJ391" s="28">
        <v>0.14729999999999999</v>
      </c>
      <c r="BK391" s="28">
        <v>3.61E-2</v>
      </c>
      <c r="BL391" s="28">
        <v>3.0800000000000001E-2</v>
      </c>
    </row>
    <row r="392" spans="1:64" x14ac:dyDescent="0.25">
      <c r="A392" s="28" t="s">
        <v>656</v>
      </c>
      <c r="B392" s="28">
        <v>48728</v>
      </c>
      <c r="C392" s="28">
        <v>42.24</v>
      </c>
      <c r="D392" s="28">
        <v>117.55</v>
      </c>
      <c r="E392" s="29">
        <v>4965.07</v>
      </c>
      <c r="F392" s="29">
        <v>4729.71</v>
      </c>
      <c r="G392" s="28">
        <v>1.4200000000000001E-2</v>
      </c>
      <c r="H392" s="28">
        <v>2.9999999999999997E-4</v>
      </c>
      <c r="I392" s="28">
        <v>0.1177</v>
      </c>
      <c r="J392" s="28">
        <v>1.6999999999999999E-3</v>
      </c>
      <c r="K392" s="28">
        <v>3.3599999999999998E-2</v>
      </c>
      <c r="L392" s="28">
        <v>0.77259999999999995</v>
      </c>
      <c r="M392" s="28">
        <v>5.9900000000000002E-2</v>
      </c>
      <c r="N392" s="28">
        <v>0.37</v>
      </c>
      <c r="O392" s="28">
        <v>1.6199999999999999E-2</v>
      </c>
      <c r="P392" s="28">
        <v>0.12570000000000001</v>
      </c>
      <c r="Q392" s="28">
        <v>204.11</v>
      </c>
      <c r="R392" s="29">
        <v>57031.09</v>
      </c>
      <c r="S392" s="28">
        <v>0.23200000000000001</v>
      </c>
      <c r="T392" s="28">
        <v>0.2349</v>
      </c>
      <c r="U392" s="28">
        <v>0.53310000000000002</v>
      </c>
      <c r="V392" s="28">
        <v>19.309999999999999</v>
      </c>
      <c r="W392" s="28">
        <v>28.05</v>
      </c>
      <c r="X392" s="29">
        <v>79980.210000000006</v>
      </c>
      <c r="Y392" s="28">
        <v>173.37</v>
      </c>
      <c r="Z392" s="29">
        <v>138394.95000000001</v>
      </c>
      <c r="AA392" s="28">
        <v>0.79349999999999998</v>
      </c>
      <c r="AB392" s="28">
        <v>0.17799999999999999</v>
      </c>
      <c r="AC392" s="28">
        <v>2.76E-2</v>
      </c>
      <c r="AD392" s="28">
        <v>8.9999999999999998E-4</v>
      </c>
      <c r="AE392" s="28">
        <v>0.2072</v>
      </c>
      <c r="AF392" s="28">
        <v>138.38999999999999</v>
      </c>
      <c r="AG392" s="29">
        <v>4688.58</v>
      </c>
      <c r="AH392" s="28">
        <v>598.26</v>
      </c>
      <c r="AI392" s="29">
        <v>151201.60000000001</v>
      </c>
      <c r="AJ392" s="28" t="s">
        <v>16</v>
      </c>
      <c r="AK392" s="29">
        <v>33909</v>
      </c>
      <c r="AL392" s="29">
        <v>49262.81</v>
      </c>
      <c r="AM392" s="28">
        <v>55.78</v>
      </c>
      <c r="AN392" s="28">
        <v>32.86</v>
      </c>
      <c r="AO392" s="28">
        <v>36.85</v>
      </c>
      <c r="AP392" s="28">
        <v>5.0199999999999996</v>
      </c>
      <c r="AQ392" s="28">
        <v>964.29</v>
      </c>
      <c r="AR392" s="28">
        <v>0.94810000000000005</v>
      </c>
      <c r="AS392" s="29">
        <v>1048.06</v>
      </c>
      <c r="AT392" s="29">
        <v>1798.88</v>
      </c>
      <c r="AU392" s="29">
        <v>5558.57</v>
      </c>
      <c r="AV392" s="28">
        <v>954.89</v>
      </c>
      <c r="AW392" s="28">
        <v>308.16000000000003</v>
      </c>
      <c r="AX392" s="29">
        <v>9668.56</v>
      </c>
      <c r="AY392" s="29">
        <v>3891.99</v>
      </c>
      <c r="AZ392" s="28">
        <v>0.41880000000000001</v>
      </c>
      <c r="BA392" s="29">
        <v>4676.96</v>
      </c>
      <c r="BB392" s="28">
        <v>0.50329999999999997</v>
      </c>
      <c r="BC392" s="28">
        <v>723.94</v>
      </c>
      <c r="BD392" s="28">
        <v>7.7899999999999997E-2</v>
      </c>
      <c r="BE392" s="29">
        <v>9292.89</v>
      </c>
      <c r="BF392" s="29">
        <v>2771.22</v>
      </c>
      <c r="BG392" s="28">
        <v>0.65710000000000002</v>
      </c>
      <c r="BH392" s="28">
        <v>0.5917</v>
      </c>
      <c r="BI392" s="28">
        <v>0.22270000000000001</v>
      </c>
      <c r="BJ392" s="28">
        <v>0.13350000000000001</v>
      </c>
      <c r="BK392" s="28">
        <v>3.1E-2</v>
      </c>
      <c r="BL392" s="28">
        <v>2.1100000000000001E-2</v>
      </c>
    </row>
    <row r="393" spans="1:64" x14ac:dyDescent="0.25">
      <c r="A393" s="28" t="s">
        <v>657</v>
      </c>
      <c r="B393" s="28">
        <v>48819</v>
      </c>
      <c r="C393" s="28">
        <v>81.05</v>
      </c>
      <c r="D393" s="28">
        <v>17.21</v>
      </c>
      <c r="E393" s="29">
        <v>1395.07</v>
      </c>
      <c r="F393" s="29">
        <v>1412.24</v>
      </c>
      <c r="G393" s="28">
        <v>3.2000000000000002E-3</v>
      </c>
      <c r="H393" s="28">
        <v>1E-4</v>
      </c>
      <c r="I393" s="28">
        <v>6.1000000000000004E-3</v>
      </c>
      <c r="J393" s="28">
        <v>1.2999999999999999E-3</v>
      </c>
      <c r="K393" s="28">
        <v>7.4000000000000003E-3</v>
      </c>
      <c r="L393" s="28">
        <v>0.96579999999999999</v>
      </c>
      <c r="M393" s="28">
        <v>1.61E-2</v>
      </c>
      <c r="N393" s="28">
        <v>0.41649999999999998</v>
      </c>
      <c r="O393" s="28">
        <v>0</v>
      </c>
      <c r="P393" s="28">
        <v>0.1351</v>
      </c>
      <c r="Q393" s="28">
        <v>62.59</v>
      </c>
      <c r="R393" s="29">
        <v>50594.559999999998</v>
      </c>
      <c r="S393" s="28">
        <v>0.23730000000000001</v>
      </c>
      <c r="T393" s="28">
        <v>0.1696</v>
      </c>
      <c r="U393" s="28">
        <v>0.59309999999999996</v>
      </c>
      <c r="V393" s="28">
        <v>18.32</v>
      </c>
      <c r="W393" s="28">
        <v>10.42</v>
      </c>
      <c r="X393" s="29">
        <v>62654.49</v>
      </c>
      <c r="Y393" s="28">
        <v>129.01</v>
      </c>
      <c r="Z393" s="29">
        <v>105431.59</v>
      </c>
      <c r="AA393" s="28">
        <v>0.88360000000000005</v>
      </c>
      <c r="AB393" s="28">
        <v>7.0099999999999996E-2</v>
      </c>
      <c r="AC393" s="28">
        <v>4.5100000000000001E-2</v>
      </c>
      <c r="AD393" s="28">
        <v>1.1999999999999999E-3</v>
      </c>
      <c r="AE393" s="28">
        <v>0.1167</v>
      </c>
      <c r="AF393" s="28">
        <v>105.43</v>
      </c>
      <c r="AG393" s="29">
        <v>2568.7399999999998</v>
      </c>
      <c r="AH393" s="28">
        <v>375.21</v>
      </c>
      <c r="AI393" s="29">
        <v>100851.03</v>
      </c>
      <c r="AJ393" s="28" t="s">
        <v>16</v>
      </c>
      <c r="AK393" s="29">
        <v>29884</v>
      </c>
      <c r="AL393" s="29">
        <v>41980.15</v>
      </c>
      <c r="AM393" s="28">
        <v>35.700000000000003</v>
      </c>
      <c r="AN393" s="28">
        <v>23.72</v>
      </c>
      <c r="AO393" s="28">
        <v>24.91</v>
      </c>
      <c r="AP393" s="28">
        <v>4.03</v>
      </c>
      <c r="AQ393" s="28">
        <v>777.82</v>
      </c>
      <c r="AR393" s="28">
        <v>0.9899</v>
      </c>
      <c r="AS393" s="29">
        <v>1008.74</v>
      </c>
      <c r="AT393" s="29">
        <v>1825.95</v>
      </c>
      <c r="AU393" s="29">
        <v>4905.13</v>
      </c>
      <c r="AV393" s="28">
        <v>781.21</v>
      </c>
      <c r="AW393" s="28">
        <v>261.36</v>
      </c>
      <c r="AX393" s="29">
        <v>8782.4</v>
      </c>
      <c r="AY393" s="29">
        <v>4878.51</v>
      </c>
      <c r="AZ393" s="28">
        <v>0.5655</v>
      </c>
      <c r="BA393" s="29">
        <v>2914.27</v>
      </c>
      <c r="BB393" s="28">
        <v>0.33779999999999999</v>
      </c>
      <c r="BC393" s="28">
        <v>834.36</v>
      </c>
      <c r="BD393" s="28">
        <v>9.6699999999999994E-2</v>
      </c>
      <c r="BE393" s="29">
        <v>8627.1299999999992</v>
      </c>
      <c r="BF393" s="29">
        <v>4906.3999999999996</v>
      </c>
      <c r="BG393" s="28">
        <v>1.8002</v>
      </c>
      <c r="BH393" s="28">
        <v>0.55959999999999999</v>
      </c>
      <c r="BI393" s="28">
        <v>0.23280000000000001</v>
      </c>
      <c r="BJ393" s="28">
        <v>0.14949999999999999</v>
      </c>
      <c r="BK393" s="28">
        <v>3.7199999999999997E-2</v>
      </c>
      <c r="BL393" s="28">
        <v>2.1000000000000001E-2</v>
      </c>
    </row>
    <row r="394" spans="1:64" x14ac:dyDescent="0.25">
      <c r="A394" s="28" t="s">
        <v>658</v>
      </c>
      <c r="B394" s="28">
        <v>48033</v>
      </c>
      <c r="C394" s="28">
        <v>71.900000000000006</v>
      </c>
      <c r="D394" s="28">
        <v>18.64</v>
      </c>
      <c r="E394" s="29">
        <v>1340</v>
      </c>
      <c r="F394" s="29">
        <v>1315.38</v>
      </c>
      <c r="G394" s="28">
        <v>5.0000000000000001E-3</v>
      </c>
      <c r="H394" s="28">
        <v>4.0000000000000002E-4</v>
      </c>
      <c r="I394" s="28">
        <v>5.5999999999999999E-3</v>
      </c>
      <c r="J394" s="28">
        <v>1.4E-3</v>
      </c>
      <c r="K394" s="28">
        <v>1.32E-2</v>
      </c>
      <c r="L394" s="28">
        <v>0.95809999999999995</v>
      </c>
      <c r="M394" s="28">
        <v>1.6299999999999999E-2</v>
      </c>
      <c r="N394" s="28">
        <v>0.22639999999999999</v>
      </c>
      <c r="O394" s="28">
        <v>1.1000000000000001E-3</v>
      </c>
      <c r="P394" s="28">
        <v>0.1099</v>
      </c>
      <c r="Q394" s="28">
        <v>64.63</v>
      </c>
      <c r="R394" s="29">
        <v>52916.23</v>
      </c>
      <c r="S394" s="28">
        <v>0.26190000000000002</v>
      </c>
      <c r="T394" s="28">
        <v>0.184</v>
      </c>
      <c r="U394" s="28">
        <v>0.55400000000000005</v>
      </c>
      <c r="V394" s="28">
        <v>18.579999999999998</v>
      </c>
      <c r="W394" s="28">
        <v>8.57</v>
      </c>
      <c r="X394" s="29">
        <v>71688.320000000007</v>
      </c>
      <c r="Y394" s="28">
        <v>151.82</v>
      </c>
      <c r="Z394" s="29">
        <v>132160.5</v>
      </c>
      <c r="AA394" s="28">
        <v>0.878</v>
      </c>
      <c r="AB394" s="28">
        <v>7.8899999999999998E-2</v>
      </c>
      <c r="AC394" s="28">
        <v>4.19E-2</v>
      </c>
      <c r="AD394" s="28">
        <v>1.1999999999999999E-3</v>
      </c>
      <c r="AE394" s="28">
        <v>0.12230000000000001</v>
      </c>
      <c r="AF394" s="28">
        <v>132.16</v>
      </c>
      <c r="AG394" s="29">
        <v>3491.69</v>
      </c>
      <c r="AH394" s="28">
        <v>457.92</v>
      </c>
      <c r="AI394" s="29">
        <v>137269.89000000001</v>
      </c>
      <c r="AJ394" s="28" t="s">
        <v>16</v>
      </c>
      <c r="AK394" s="29">
        <v>36139</v>
      </c>
      <c r="AL394" s="29">
        <v>51303.8</v>
      </c>
      <c r="AM394" s="28">
        <v>41.86</v>
      </c>
      <c r="AN394" s="28">
        <v>25.38</v>
      </c>
      <c r="AO394" s="28">
        <v>26.85</v>
      </c>
      <c r="AP394" s="28">
        <v>4.7300000000000004</v>
      </c>
      <c r="AQ394" s="29">
        <v>1172.28</v>
      </c>
      <c r="AR394" s="28">
        <v>1.0364</v>
      </c>
      <c r="AS394" s="29">
        <v>1142.71</v>
      </c>
      <c r="AT394" s="29">
        <v>1745.22</v>
      </c>
      <c r="AU394" s="29">
        <v>5084.1099999999997</v>
      </c>
      <c r="AV394" s="28">
        <v>864.45</v>
      </c>
      <c r="AW394" s="28">
        <v>184.84</v>
      </c>
      <c r="AX394" s="29">
        <v>9021.33</v>
      </c>
      <c r="AY394" s="29">
        <v>4125.2700000000004</v>
      </c>
      <c r="AZ394" s="28">
        <v>0.4652</v>
      </c>
      <c r="BA394" s="29">
        <v>4191.93</v>
      </c>
      <c r="BB394" s="28">
        <v>0.47270000000000001</v>
      </c>
      <c r="BC394" s="28">
        <v>550.20000000000005</v>
      </c>
      <c r="BD394" s="28">
        <v>6.2E-2</v>
      </c>
      <c r="BE394" s="29">
        <v>8867.4</v>
      </c>
      <c r="BF394" s="29">
        <v>3522.38</v>
      </c>
      <c r="BG394" s="28">
        <v>0.90339999999999998</v>
      </c>
      <c r="BH394" s="28">
        <v>0.57609999999999995</v>
      </c>
      <c r="BI394" s="28">
        <v>0.2094</v>
      </c>
      <c r="BJ394" s="28">
        <v>0.15129999999999999</v>
      </c>
      <c r="BK394" s="28">
        <v>3.73E-2</v>
      </c>
      <c r="BL394" s="28">
        <v>2.5999999999999999E-2</v>
      </c>
    </row>
    <row r="395" spans="1:64" x14ac:dyDescent="0.25">
      <c r="A395" s="28" t="s">
        <v>659</v>
      </c>
      <c r="B395" s="28">
        <v>48736</v>
      </c>
      <c r="C395" s="28">
        <v>19.57</v>
      </c>
      <c r="D395" s="28">
        <v>144.34</v>
      </c>
      <c r="E395" s="29">
        <v>2824.89</v>
      </c>
      <c r="F395" s="29">
        <v>2543.9</v>
      </c>
      <c r="G395" s="28">
        <v>5.7999999999999996E-3</v>
      </c>
      <c r="H395" s="28">
        <v>1E-4</v>
      </c>
      <c r="I395" s="28">
        <v>0.16259999999999999</v>
      </c>
      <c r="J395" s="28">
        <v>1.6000000000000001E-3</v>
      </c>
      <c r="K395" s="28">
        <v>3.5999999999999997E-2</v>
      </c>
      <c r="L395" s="28">
        <v>0.6946</v>
      </c>
      <c r="M395" s="28">
        <v>9.9400000000000002E-2</v>
      </c>
      <c r="N395" s="28">
        <v>0.6905</v>
      </c>
      <c r="O395" s="28">
        <v>1.43E-2</v>
      </c>
      <c r="P395" s="28">
        <v>0.16</v>
      </c>
      <c r="Q395" s="28">
        <v>115.22</v>
      </c>
      <c r="R395" s="29">
        <v>53034.09</v>
      </c>
      <c r="S395" s="28">
        <v>0.23230000000000001</v>
      </c>
      <c r="T395" s="28">
        <v>0.17610000000000001</v>
      </c>
      <c r="U395" s="28">
        <v>0.59160000000000001</v>
      </c>
      <c r="V395" s="28">
        <v>17.600000000000001</v>
      </c>
      <c r="W395" s="28">
        <v>19.21</v>
      </c>
      <c r="X395" s="29">
        <v>70423.259999999995</v>
      </c>
      <c r="Y395" s="28">
        <v>144.4</v>
      </c>
      <c r="Z395" s="29">
        <v>94916.14</v>
      </c>
      <c r="AA395" s="28">
        <v>0.65769999999999995</v>
      </c>
      <c r="AB395" s="28">
        <v>0.29570000000000002</v>
      </c>
      <c r="AC395" s="28">
        <v>4.48E-2</v>
      </c>
      <c r="AD395" s="28">
        <v>1.8E-3</v>
      </c>
      <c r="AE395" s="28">
        <v>0.34460000000000002</v>
      </c>
      <c r="AF395" s="28">
        <v>94.92</v>
      </c>
      <c r="AG395" s="29">
        <v>2958.56</v>
      </c>
      <c r="AH395" s="28">
        <v>370.56</v>
      </c>
      <c r="AI395" s="29">
        <v>100657.55</v>
      </c>
      <c r="AJ395" s="28" t="s">
        <v>16</v>
      </c>
      <c r="AK395" s="29">
        <v>23296</v>
      </c>
      <c r="AL395" s="29">
        <v>34998.910000000003</v>
      </c>
      <c r="AM395" s="28">
        <v>48.9</v>
      </c>
      <c r="AN395" s="28">
        <v>29.65</v>
      </c>
      <c r="AO395" s="28">
        <v>33.79</v>
      </c>
      <c r="AP395" s="28">
        <v>4.41</v>
      </c>
      <c r="AQ395" s="28">
        <v>11.1</v>
      </c>
      <c r="AR395" s="28">
        <v>0.99</v>
      </c>
      <c r="AS395" s="29">
        <v>1256.6199999999999</v>
      </c>
      <c r="AT395" s="29">
        <v>2000.01</v>
      </c>
      <c r="AU395" s="29">
        <v>6092.31</v>
      </c>
      <c r="AV395" s="29">
        <v>1050.52</v>
      </c>
      <c r="AW395" s="28">
        <v>411.13</v>
      </c>
      <c r="AX395" s="29">
        <v>10810.59</v>
      </c>
      <c r="AY395" s="29">
        <v>5935.59</v>
      </c>
      <c r="AZ395" s="28">
        <v>0.54790000000000005</v>
      </c>
      <c r="BA395" s="29">
        <v>3245.86</v>
      </c>
      <c r="BB395" s="28">
        <v>0.29959999999999998</v>
      </c>
      <c r="BC395" s="29">
        <v>1652.61</v>
      </c>
      <c r="BD395" s="28">
        <v>0.1525</v>
      </c>
      <c r="BE395" s="29">
        <v>10834.06</v>
      </c>
      <c r="BF395" s="29">
        <v>4417.5</v>
      </c>
      <c r="BG395" s="28">
        <v>2.0188000000000001</v>
      </c>
      <c r="BH395" s="28">
        <v>0.54379999999999995</v>
      </c>
      <c r="BI395" s="28">
        <v>0.21490000000000001</v>
      </c>
      <c r="BJ395" s="28">
        <v>0.19900000000000001</v>
      </c>
      <c r="BK395" s="28">
        <v>2.93E-2</v>
      </c>
      <c r="BL395" s="28">
        <v>1.29E-2</v>
      </c>
    </row>
    <row r="396" spans="1:64" x14ac:dyDescent="0.25">
      <c r="A396" s="28" t="s">
        <v>660</v>
      </c>
      <c r="B396" s="28">
        <v>47365</v>
      </c>
      <c r="C396" s="28">
        <v>38.71</v>
      </c>
      <c r="D396" s="28">
        <v>186.55</v>
      </c>
      <c r="E396" s="29">
        <v>7221.99</v>
      </c>
      <c r="F396" s="29">
        <v>6696.71</v>
      </c>
      <c r="G396" s="28">
        <v>1.9E-2</v>
      </c>
      <c r="H396" s="28">
        <v>5.9999999999999995E-4</v>
      </c>
      <c r="I396" s="28">
        <v>0.14940000000000001</v>
      </c>
      <c r="J396" s="28">
        <v>1.8E-3</v>
      </c>
      <c r="K396" s="28">
        <v>4.6399999999999997E-2</v>
      </c>
      <c r="L396" s="28">
        <v>0.72170000000000001</v>
      </c>
      <c r="M396" s="28">
        <v>6.1100000000000002E-2</v>
      </c>
      <c r="N396" s="28">
        <v>0.42280000000000001</v>
      </c>
      <c r="O396" s="28">
        <v>3.7199999999999997E-2</v>
      </c>
      <c r="P396" s="28">
        <v>0.1303</v>
      </c>
      <c r="Q396" s="28">
        <v>293.91000000000003</v>
      </c>
      <c r="R396" s="29">
        <v>59105.47</v>
      </c>
      <c r="S396" s="28">
        <v>0.2394</v>
      </c>
      <c r="T396" s="28">
        <v>0.218</v>
      </c>
      <c r="U396" s="28">
        <v>0.54259999999999997</v>
      </c>
      <c r="V396" s="28">
        <v>19.12</v>
      </c>
      <c r="W396" s="28">
        <v>36.49</v>
      </c>
      <c r="X396" s="29">
        <v>84202.89</v>
      </c>
      <c r="Y396" s="28">
        <v>194.1</v>
      </c>
      <c r="Z396" s="29">
        <v>139324.41</v>
      </c>
      <c r="AA396" s="28">
        <v>0.73699999999999999</v>
      </c>
      <c r="AB396" s="28">
        <v>0.23949999999999999</v>
      </c>
      <c r="AC396" s="28">
        <v>2.2599999999999999E-2</v>
      </c>
      <c r="AD396" s="28">
        <v>8.9999999999999998E-4</v>
      </c>
      <c r="AE396" s="28">
        <v>0.26319999999999999</v>
      </c>
      <c r="AF396" s="28">
        <v>139.32</v>
      </c>
      <c r="AG396" s="29">
        <v>5179.3900000000003</v>
      </c>
      <c r="AH396" s="28">
        <v>608.41999999999996</v>
      </c>
      <c r="AI396" s="29">
        <v>152270.46</v>
      </c>
      <c r="AJ396" s="28" t="s">
        <v>16</v>
      </c>
      <c r="AK396" s="29">
        <v>32125</v>
      </c>
      <c r="AL396" s="29">
        <v>47639.64</v>
      </c>
      <c r="AM396" s="28">
        <v>62.73</v>
      </c>
      <c r="AN396" s="28">
        <v>35.03</v>
      </c>
      <c r="AO396" s="28">
        <v>40.340000000000003</v>
      </c>
      <c r="AP396" s="28">
        <v>5.0599999999999996</v>
      </c>
      <c r="AQ396" s="28">
        <v>903.1</v>
      </c>
      <c r="AR396" s="28">
        <v>1.0043</v>
      </c>
      <c r="AS396" s="29">
        <v>1117.99</v>
      </c>
      <c r="AT396" s="29">
        <v>1862.73</v>
      </c>
      <c r="AU396" s="29">
        <v>5873.7</v>
      </c>
      <c r="AV396" s="29">
        <v>1013.64</v>
      </c>
      <c r="AW396" s="28">
        <v>411.94</v>
      </c>
      <c r="AX396" s="29">
        <v>10280.01</v>
      </c>
      <c r="AY396" s="29">
        <v>3948.51</v>
      </c>
      <c r="AZ396" s="28">
        <v>0.3911</v>
      </c>
      <c r="BA396" s="29">
        <v>5271.54</v>
      </c>
      <c r="BB396" s="28">
        <v>0.5222</v>
      </c>
      <c r="BC396" s="28">
        <v>874.83</v>
      </c>
      <c r="BD396" s="28">
        <v>8.6699999999999999E-2</v>
      </c>
      <c r="BE396" s="29">
        <v>10094.870000000001</v>
      </c>
      <c r="BF396" s="29">
        <v>2631.56</v>
      </c>
      <c r="BG396" s="28">
        <v>0.64810000000000001</v>
      </c>
      <c r="BH396" s="28">
        <v>0.59240000000000004</v>
      </c>
      <c r="BI396" s="28">
        <v>0.21909999999999999</v>
      </c>
      <c r="BJ396" s="28">
        <v>0.13900000000000001</v>
      </c>
      <c r="BK396" s="28">
        <v>2.6700000000000002E-2</v>
      </c>
      <c r="BL396" s="28">
        <v>2.2800000000000001E-2</v>
      </c>
    </row>
    <row r="397" spans="1:64" x14ac:dyDescent="0.25">
      <c r="A397" s="28" t="s">
        <v>661</v>
      </c>
      <c r="B397" s="28">
        <v>49635</v>
      </c>
      <c r="C397" s="28">
        <v>95.95</v>
      </c>
      <c r="D397" s="28">
        <v>12.14</v>
      </c>
      <c r="E397" s="29">
        <v>1164.75</v>
      </c>
      <c r="F397" s="29">
        <v>1179.05</v>
      </c>
      <c r="G397" s="28">
        <v>1.4E-3</v>
      </c>
      <c r="H397" s="28">
        <v>2.0000000000000001E-4</v>
      </c>
      <c r="I397" s="28">
        <v>4.0000000000000001E-3</v>
      </c>
      <c r="J397" s="28">
        <v>8.9999999999999998E-4</v>
      </c>
      <c r="K397" s="28">
        <v>6.0000000000000001E-3</v>
      </c>
      <c r="L397" s="28">
        <v>0.97650000000000003</v>
      </c>
      <c r="M397" s="28">
        <v>1.0999999999999999E-2</v>
      </c>
      <c r="N397" s="28">
        <v>0.51910000000000001</v>
      </c>
      <c r="O397" s="28">
        <v>0</v>
      </c>
      <c r="P397" s="28">
        <v>0.14699999999999999</v>
      </c>
      <c r="Q397" s="28">
        <v>55.46</v>
      </c>
      <c r="R397" s="29">
        <v>49371.23</v>
      </c>
      <c r="S397" s="28">
        <v>0.21679999999999999</v>
      </c>
      <c r="T397" s="28">
        <v>0.16009999999999999</v>
      </c>
      <c r="U397" s="28">
        <v>0.62309999999999999</v>
      </c>
      <c r="V397" s="28">
        <v>17.59</v>
      </c>
      <c r="W397" s="28">
        <v>9.4</v>
      </c>
      <c r="X397" s="29">
        <v>63324.45</v>
      </c>
      <c r="Y397" s="28">
        <v>119.36</v>
      </c>
      <c r="Z397" s="29">
        <v>79380.19</v>
      </c>
      <c r="AA397" s="28">
        <v>0.86929999999999996</v>
      </c>
      <c r="AB397" s="28">
        <v>6.1800000000000001E-2</v>
      </c>
      <c r="AC397" s="28">
        <v>6.7299999999999999E-2</v>
      </c>
      <c r="AD397" s="28">
        <v>1.6000000000000001E-3</v>
      </c>
      <c r="AE397" s="28">
        <v>0.13159999999999999</v>
      </c>
      <c r="AF397" s="28">
        <v>79.38</v>
      </c>
      <c r="AG397" s="29">
        <v>1829.43</v>
      </c>
      <c r="AH397" s="28">
        <v>275.75</v>
      </c>
      <c r="AI397" s="29">
        <v>70222.259999999995</v>
      </c>
      <c r="AJ397" s="28" t="s">
        <v>16</v>
      </c>
      <c r="AK397" s="29">
        <v>27686</v>
      </c>
      <c r="AL397" s="29">
        <v>38966.480000000003</v>
      </c>
      <c r="AM397" s="28">
        <v>31.32</v>
      </c>
      <c r="AN397" s="28">
        <v>22.4</v>
      </c>
      <c r="AO397" s="28">
        <v>23.67</v>
      </c>
      <c r="AP397" s="28">
        <v>4.16</v>
      </c>
      <c r="AQ397" s="29">
        <v>1288.9000000000001</v>
      </c>
      <c r="AR397" s="28">
        <v>0.87819999999999998</v>
      </c>
      <c r="AS397" s="29">
        <v>1171.81</v>
      </c>
      <c r="AT397" s="29">
        <v>2121.0100000000002</v>
      </c>
      <c r="AU397" s="29">
        <v>5458.13</v>
      </c>
      <c r="AV397" s="28">
        <v>854.61</v>
      </c>
      <c r="AW397" s="28">
        <v>231.42</v>
      </c>
      <c r="AX397" s="29">
        <v>9836.98</v>
      </c>
      <c r="AY397" s="29">
        <v>6087.22</v>
      </c>
      <c r="AZ397" s="28">
        <v>0.62360000000000004</v>
      </c>
      <c r="BA397" s="29">
        <v>2404.14</v>
      </c>
      <c r="BB397" s="28">
        <v>0.24629999999999999</v>
      </c>
      <c r="BC397" s="29">
        <v>1269.79</v>
      </c>
      <c r="BD397" s="28">
        <v>0.13009999999999999</v>
      </c>
      <c r="BE397" s="29">
        <v>9761.15</v>
      </c>
      <c r="BF397" s="29">
        <v>6161.95</v>
      </c>
      <c r="BG397" s="28">
        <v>2.8483000000000001</v>
      </c>
      <c r="BH397" s="28">
        <v>0.5423</v>
      </c>
      <c r="BI397" s="28">
        <v>0.2283</v>
      </c>
      <c r="BJ397" s="28">
        <v>0.16370000000000001</v>
      </c>
      <c r="BK397" s="28">
        <v>4.1099999999999998E-2</v>
      </c>
      <c r="BL397" s="28">
        <v>2.4500000000000001E-2</v>
      </c>
    </row>
    <row r="398" spans="1:64" x14ac:dyDescent="0.25">
      <c r="A398" s="28" t="s">
        <v>662</v>
      </c>
      <c r="B398" s="28">
        <v>49908</v>
      </c>
      <c r="C398" s="28">
        <v>81.14</v>
      </c>
      <c r="D398" s="28">
        <v>26.87</v>
      </c>
      <c r="E398" s="29">
        <v>2180.56</v>
      </c>
      <c r="F398" s="29">
        <v>2148.62</v>
      </c>
      <c r="G398" s="28">
        <v>4.4000000000000003E-3</v>
      </c>
      <c r="H398" s="28">
        <v>2.0000000000000001E-4</v>
      </c>
      <c r="I398" s="28">
        <v>6.4000000000000003E-3</v>
      </c>
      <c r="J398" s="28">
        <v>1.2999999999999999E-3</v>
      </c>
      <c r="K398" s="28">
        <v>8.6999999999999994E-3</v>
      </c>
      <c r="L398" s="28">
        <v>0.96330000000000005</v>
      </c>
      <c r="M398" s="28">
        <v>1.5699999999999999E-2</v>
      </c>
      <c r="N398" s="28">
        <v>0.29530000000000001</v>
      </c>
      <c r="O398" s="28">
        <v>2E-3</v>
      </c>
      <c r="P398" s="28">
        <v>0.1137</v>
      </c>
      <c r="Q398" s="28">
        <v>96.67</v>
      </c>
      <c r="R398" s="29">
        <v>54606.3</v>
      </c>
      <c r="S398" s="28">
        <v>0.2326</v>
      </c>
      <c r="T398" s="28">
        <v>0.19589999999999999</v>
      </c>
      <c r="U398" s="28">
        <v>0.57150000000000001</v>
      </c>
      <c r="V398" s="28">
        <v>19.3</v>
      </c>
      <c r="W398" s="28">
        <v>13.43</v>
      </c>
      <c r="X398" s="29">
        <v>73062.759999999995</v>
      </c>
      <c r="Y398" s="28">
        <v>157.47</v>
      </c>
      <c r="Z398" s="29">
        <v>124871.25</v>
      </c>
      <c r="AA398" s="28">
        <v>0.84899999999999998</v>
      </c>
      <c r="AB398" s="28">
        <v>0.10589999999999999</v>
      </c>
      <c r="AC398" s="28">
        <v>4.41E-2</v>
      </c>
      <c r="AD398" s="28">
        <v>1E-3</v>
      </c>
      <c r="AE398" s="28">
        <v>0.15140000000000001</v>
      </c>
      <c r="AF398" s="28">
        <v>124.87</v>
      </c>
      <c r="AG398" s="29">
        <v>3441.49</v>
      </c>
      <c r="AH398" s="28">
        <v>454.24</v>
      </c>
      <c r="AI398" s="29">
        <v>130210.41</v>
      </c>
      <c r="AJ398" s="28" t="s">
        <v>16</v>
      </c>
      <c r="AK398" s="29">
        <v>33776</v>
      </c>
      <c r="AL398" s="29">
        <v>49313.95</v>
      </c>
      <c r="AM398" s="28">
        <v>44.62</v>
      </c>
      <c r="AN398" s="28">
        <v>26.59</v>
      </c>
      <c r="AO398" s="28">
        <v>28.16</v>
      </c>
      <c r="AP398" s="28">
        <v>4.9000000000000004</v>
      </c>
      <c r="AQ398" s="28">
        <v>804.97</v>
      </c>
      <c r="AR398" s="28">
        <v>0.90500000000000003</v>
      </c>
      <c r="AS398" s="29">
        <v>1066.23</v>
      </c>
      <c r="AT398" s="29">
        <v>1787.11</v>
      </c>
      <c r="AU398" s="29">
        <v>4989.29</v>
      </c>
      <c r="AV398" s="28">
        <v>829.38</v>
      </c>
      <c r="AW398" s="28">
        <v>203.54</v>
      </c>
      <c r="AX398" s="29">
        <v>8875.5499999999993</v>
      </c>
      <c r="AY398" s="29">
        <v>4323.8999999999996</v>
      </c>
      <c r="AZ398" s="28">
        <v>0.50780000000000003</v>
      </c>
      <c r="BA398" s="29">
        <v>3642.61</v>
      </c>
      <c r="BB398" s="28">
        <v>0.42780000000000001</v>
      </c>
      <c r="BC398" s="28">
        <v>548.95000000000005</v>
      </c>
      <c r="BD398" s="28">
        <v>6.4500000000000002E-2</v>
      </c>
      <c r="BE398" s="29">
        <v>8515.4599999999991</v>
      </c>
      <c r="BF398" s="29">
        <v>3894.76</v>
      </c>
      <c r="BG398" s="28">
        <v>1.0547</v>
      </c>
      <c r="BH398" s="28">
        <v>0.59260000000000002</v>
      </c>
      <c r="BI398" s="28">
        <v>0.22670000000000001</v>
      </c>
      <c r="BJ398" s="28">
        <v>0.1245</v>
      </c>
      <c r="BK398" s="28">
        <v>3.56E-2</v>
      </c>
      <c r="BL398" s="28">
        <v>2.07E-2</v>
      </c>
    </row>
    <row r="399" spans="1:64" x14ac:dyDescent="0.25">
      <c r="A399" s="28" t="s">
        <v>663</v>
      </c>
      <c r="B399" s="28">
        <v>46268</v>
      </c>
      <c r="C399" s="28">
        <v>107.38</v>
      </c>
      <c r="D399" s="28">
        <v>17.149999999999999</v>
      </c>
      <c r="E399" s="29">
        <v>1841.45</v>
      </c>
      <c r="F399" s="29">
        <v>1829.05</v>
      </c>
      <c r="G399" s="28">
        <v>5.1000000000000004E-3</v>
      </c>
      <c r="H399" s="28">
        <v>2.9999999999999997E-4</v>
      </c>
      <c r="I399" s="28">
        <v>6.1000000000000004E-3</v>
      </c>
      <c r="J399" s="28">
        <v>1.6000000000000001E-3</v>
      </c>
      <c r="K399" s="28">
        <v>1.4200000000000001E-2</v>
      </c>
      <c r="L399" s="28">
        <v>0.95199999999999996</v>
      </c>
      <c r="M399" s="28">
        <v>2.07E-2</v>
      </c>
      <c r="N399" s="28">
        <v>0.3473</v>
      </c>
      <c r="O399" s="28">
        <v>3.0000000000000001E-3</v>
      </c>
      <c r="P399" s="28">
        <v>0.12529999999999999</v>
      </c>
      <c r="Q399" s="28">
        <v>79.87</v>
      </c>
      <c r="R399" s="29">
        <v>54083</v>
      </c>
      <c r="S399" s="28">
        <v>0.19550000000000001</v>
      </c>
      <c r="T399" s="28">
        <v>0.1888</v>
      </c>
      <c r="U399" s="28">
        <v>0.61560000000000004</v>
      </c>
      <c r="V399" s="28">
        <v>19.22</v>
      </c>
      <c r="W399" s="28">
        <v>12.33</v>
      </c>
      <c r="X399" s="29">
        <v>69591.97</v>
      </c>
      <c r="Y399" s="28">
        <v>144.41999999999999</v>
      </c>
      <c r="Z399" s="29">
        <v>132868.29</v>
      </c>
      <c r="AA399" s="28">
        <v>0.82269999999999999</v>
      </c>
      <c r="AB399" s="28">
        <v>0.12970000000000001</v>
      </c>
      <c r="AC399" s="28">
        <v>4.6199999999999998E-2</v>
      </c>
      <c r="AD399" s="28">
        <v>1.4E-3</v>
      </c>
      <c r="AE399" s="28">
        <v>0.17780000000000001</v>
      </c>
      <c r="AF399" s="28">
        <v>132.87</v>
      </c>
      <c r="AG399" s="29">
        <v>3501.45</v>
      </c>
      <c r="AH399" s="28">
        <v>446.27</v>
      </c>
      <c r="AI399" s="29">
        <v>136500.85</v>
      </c>
      <c r="AJ399" s="28" t="s">
        <v>16</v>
      </c>
      <c r="AK399" s="29">
        <v>32365</v>
      </c>
      <c r="AL399" s="29">
        <v>45940.58</v>
      </c>
      <c r="AM399" s="28">
        <v>42.76</v>
      </c>
      <c r="AN399" s="28">
        <v>25.49</v>
      </c>
      <c r="AO399" s="28">
        <v>28.15</v>
      </c>
      <c r="AP399" s="28">
        <v>4.42</v>
      </c>
      <c r="AQ399" s="29">
        <v>1150.32</v>
      </c>
      <c r="AR399" s="28">
        <v>0.99350000000000005</v>
      </c>
      <c r="AS399" s="29">
        <v>1099.33</v>
      </c>
      <c r="AT399" s="29">
        <v>1841.27</v>
      </c>
      <c r="AU399" s="29">
        <v>4885.26</v>
      </c>
      <c r="AV399" s="28">
        <v>830.01</v>
      </c>
      <c r="AW399" s="28">
        <v>224.9</v>
      </c>
      <c r="AX399" s="29">
        <v>8880.77</v>
      </c>
      <c r="AY399" s="29">
        <v>4237.75</v>
      </c>
      <c r="AZ399" s="28">
        <v>0.48170000000000002</v>
      </c>
      <c r="BA399" s="29">
        <v>3923.19</v>
      </c>
      <c r="BB399" s="28">
        <v>0.44590000000000002</v>
      </c>
      <c r="BC399" s="28">
        <v>637.22</v>
      </c>
      <c r="BD399" s="28">
        <v>7.2400000000000006E-2</v>
      </c>
      <c r="BE399" s="29">
        <v>8798.17</v>
      </c>
      <c r="BF399" s="29">
        <v>3607.06</v>
      </c>
      <c r="BG399" s="28">
        <v>1.0488999999999999</v>
      </c>
      <c r="BH399" s="28">
        <v>0.57020000000000004</v>
      </c>
      <c r="BI399" s="28">
        <v>0.21329999999999999</v>
      </c>
      <c r="BJ399" s="28">
        <v>0.1515</v>
      </c>
      <c r="BK399" s="28">
        <v>3.5900000000000001E-2</v>
      </c>
      <c r="BL399" s="28">
        <v>2.9100000000000001E-2</v>
      </c>
    </row>
    <row r="400" spans="1:64" x14ac:dyDescent="0.25">
      <c r="A400" s="28" t="s">
        <v>664</v>
      </c>
      <c r="B400" s="28">
        <v>50575</v>
      </c>
      <c r="C400" s="28">
        <v>88.29</v>
      </c>
      <c r="D400" s="28">
        <v>14.97</v>
      </c>
      <c r="E400" s="29">
        <v>1321.86</v>
      </c>
      <c r="F400" s="29">
        <v>1354.43</v>
      </c>
      <c r="G400" s="28">
        <v>2.2000000000000001E-3</v>
      </c>
      <c r="H400" s="28">
        <v>2.9999999999999997E-4</v>
      </c>
      <c r="I400" s="28">
        <v>4.8999999999999998E-3</v>
      </c>
      <c r="J400" s="28">
        <v>1.6000000000000001E-3</v>
      </c>
      <c r="K400" s="28">
        <v>8.2000000000000007E-3</v>
      </c>
      <c r="L400" s="28">
        <v>0.96679999999999999</v>
      </c>
      <c r="M400" s="28">
        <v>1.5900000000000001E-2</v>
      </c>
      <c r="N400" s="28">
        <v>0.43440000000000001</v>
      </c>
      <c r="O400" s="28">
        <v>0</v>
      </c>
      <c r="P400" s="28">
        <v>0.13669999999999999</v>
      </c>
      <c r="Q400" s="28">
        <v>59.92</v>
      </c>
      <c r="R400" s="29">
        <v>50299.61</v>
      </c>
      <c r="S400" s="28">
        <v>0.2382</v>
      </c>
      <c r="T400" s="28">
        <v>0.15859999999999999</v>
      </c>
      <c r="U400" s="28">
        <v>0.60319999999999996</v>
      </c>
      <c r="V400" s="28">
        <v>18.52</v>
      </c>
      <c r="W400" s="28">
        <v>9.7799999999999994</v>
      </c>
      <c r="X400" s="29">
        <v>64139.08</v>
      </c>
      <c r="Y400" s="28">
        <v>130.29</v>
      </c>
      <c r="Z400" s="29">
        <v>97702.63</v>
      </c>
      <c r="AA400" s="28">
        <v>0.87909999999999999</v>
      </c>
      <c r="AB400" s="28">
        <v>6.7799999999999999E-2</v>
      </c>
      <c r="AC400" s="28">
        <v>5.1700000000000003E-2</v>
      </c>
      <c r="AD400" s="28">
        <v>1.4E-3</v>
      </c>
      <c r="AE400" s="28">
        <v>0.12130000000000001</v>
      </c>
      <c r="AF400" s="28">
        <v>97.7</v>
      </c>
      <c r="AG400" s="29">
        <v>2375.6999999999998</v>
      </c>
      <c r="AH400" s="28">
        <v>345.77</v>
      </c>
      <c r="AI400" s="29">
        <v>91521.79</v>
      </c>
      <c r="AJ400" s="28" t="s">
        <v>16</v>
      </c>
      <c r="AK400" s="29">
        <v>29884</v>
      </c>
      <c r="AL400" s="29">
        <v>41213.35</v>
      </c>
      <c r="AM400" s="28">
        <v>35.409999999999997</v>
      </c>
      <c r="AN400" s="28">
        <v>23.35</v>
      </c>
      <c r="AO400" s="28">
        <v>24.82</v>
      </c>
      <c r="AP400" s="28">
        <v>4.16</v>
      </c>
      <c r="AQ400" s="28">
        <v>777.82</v>
      </c>
      <c r="AR400" s="28">
        <v>0.97199999999999998</v>
      </c>
      <c r="AS400" s="29">
        <v>1024.3800000000001</v>
      </c>
      <c r="AT400" s="29">
        <v>1871.58</v>
      </c>
      <c r="AU400" s="29">
        <v>4931.92</v>
      </c>
      <c r="AV400" s="28">
        <v>768.18</v>
      </c>
      <c r="AW400" s="28">
        <v>290.45</v>
      </c>
      <c r="AX400" s="29">
        <v>8886.51</v>
      </c>
      <c r="AY400" s="29">
        <v>5112.87</v>
      </c>
      <c r="AZ400" s="28">
        <v>0.57989999999999997</v>
      </c>
      <c r="BA400" s="29">
        <v>2837.66</v>
      </c>
      <c r="BB400" s="28">
        <v>0.32190000000000002</v>
      </c>
      <c r="BC400" s="28">
        <v>866.09</v>
      </c>
      <c r="BD400" s="28">
        <v>9.8199999999999996E-2</v>
      </c>
      <c r="BE400" s="29">
        <v>8816.6299999999992</v>
      </c>
      <c r="BF400" s="29">
        <v>5287.05</v>
      </c>
      <c r="BG400" s="28">
        <v>2.0859999999999999</v>
      </c>
      <c r="BH400" s="28">
        <v>0.55269999999999997</v>
      </c>
      <c r="BI400" s="28">
        <v>0.23</v>
      </c>
      <c r="BJ400" s="28">
        <v>0.1588</v>
      </c>
      <c r="BK400" s="28">
        <v>3.8600000000000002E-2</v>
      </c>
      <c r="BL400" s="28">
        <v>0.02</v>
      </c>
    </row>
    <row r="401" spans="1:64" x14ac:dyDescent="0.25">
      <c r="A401" s="28" t="s">
        <v>665</v>
      </c>
      <c r="B401" s="28">
        <v>50716</v>
      </c>
      <c r="C401" s="28">
        <v>47.86</v>
      </c>
      <c r="D401" s="28">
        <v>34.33</v>
      </c>
      <c r="E401" s="29">
        <v>1642.72</v>
      </c>
      <c r="F401" s="29">
        <v>1616.86</v>
      </c>
      <c r="G401" s="28">
        <v>1.04E-2</v>
      </c>
      <c r="H401" s="28">
        <v>4.0000000000000002E-4</v>
      </c>
      <c r="I401" s="28">
        <v>2.4E-2</v>
      </c>
      <c r="J401" s="28">
        <v>1.9E-3</v>
      </c>
      <c r="K401" s="28">
        <v>3.5999999999999997E-2</v>
      </c>
      <c r="L401" s="28">
        <v>0.8881</v>
      </c>
      <c r="M401" s="28">
        <v>3.9199999999999999E-2</v>
      </c>
      <c r="N401" s="28">
        <v>0.40550000000000003</v>
      </c>
      <c r="O401" s="28">
        <v>3.3999999999999998E-3</v>
      </c>
      <c r="P401" s="28">
        <v>0.13550000000000001</v>
      </c>
      <c r="Q401" s="28">
        <v>72.75</v>
      </c>
      <c r="R401" s="29">
        <v>52628.26</v>
      </c>
      <c r="S401" s="28">
        <v>0.2863</v>
      </c>
      <c r="T401" s="28">
        <v>0.19500000000000001</v>
      </c>
      <c r="U401" s="28">
        <v>0.51939999999999997</v>
      </c>
      <c r="V401" s="28">
        <v>18.64</v>
      </c>
      <c r="W401" s="28">
        <v>12.08</v>
      </c>
      <c r="X401" s="29">
        <v>70116.84</v>
      </c>
      <c r="Y401" s="28">
        <v>131.33000000000001</v>
      </c>
      <c r="Z401" s="29">
        <v>155226.16</v>
      </c>
      <c r="AA401" s="28">
        <v>0.71060000000000001</v>
      </c>
      <c r="AB401" s="28">
        <v>0.25390000000000001</v>
      </c>
      <c r="AC401" s="28">
        <v>3.44E-2</v>
      </c>
      <c r="AD401" s="28">
        <v>1.1000000000000001E-3</v>
      </c>
      <c r="AE401" s="28">
        <v>0.2908</v>
      </c>
      <c r="AF401" s="28">
        <v>155.22999999999999</v>
      </c>
      <c r="AG401" s="29">
        <v>4471.5600000000004</v>
      </c>
      <c r="AH401" s="28">
        <v>507.68</v>
      </c>
      <c r="AI401" s="29">
        <v>168207.23</v>
      </c>
      <c r="AJ401" s="28" t="s">
        <v>16</v>
      </c>
      <c r="AK401" s="29">
        <v>30740</v>
      </c>
      <c r="AL401" s="29">
        <v>45604.65</v>
      </c>
      <c r="AM401" s="28">
        <v>46.73</v>
      </c>
      <c r="AN401" s="28">
        <v>27.57</v>
      </c>
      <c r="AO401" s="28">
        <v>31.56</v>
      </c>
      <c r="AP401" s="28">
        <v>3.91</v>
      </c>
      <c r="AQ401" s="29">
        <v>1215.8</v>
      </c>
      <c r="AR401" s="28">
        <v>0.98089999999999999</v>
      </c>
      <c r="AS401" s="29">
        <v>1197.02</v>
      </c>
      <c r="AT401" s="29">
        <v>1736.81</v>
      </c>
      <c r="AU401" s="29">
        <v>5363.19</v>
      </c>
      <c r="AV401" s="28">
        <v>987.18</v>
      </c>
      <c r="AW401" s="28">
        <v>184.12</v>
      </c>
      <c r="AX401" s="29">
        <v>9468.33</v>
      </c>
      <c r="AY401" s="29">
        <v>3961.53</v>
      </c>
      <c r="AZ401" s="28">
        <v>0.41770000000000002</v>
      </c>
      <c r="BA401" s="29">
        <v>4733.1099999999997</v>
      </c>
      <c r="BB401" s="28">
        <v>0.499</v>
      </c>
      <c r="BC401" s="28">
        <v>789.99</v>
      </c>
      <c r="BD401" s="28">
        <v>8.3299999999999999E-2</v>
      </c>
      <c r="BE401" s="29">
        <v>9484.6299999999992</v>
      </c>
      <c r="BF401" s="29">
        <v>2566.9</v>
      </c>
      <c r="BG401" s="28">
        <v>0.66790000000000005</v>
      </c>
      <c r="BH401" s="28">
        <v>0.56469999999999998</v>
      </c>
      <c r="BI401" s="28">
        <v>0.2135</v>
      </c>
      <c r="BJ401" s="28">
        <v>0.16919999999999999</v>
      </c>
      <c r="BK401" s="28">
        <v>3.2899999999999999E-2</v>
      </c>
      <c r="BL401" s="28">
        <v>1.9699999999999999E-2</v>
      </c>
    </row>
    <row r="402" spans="1:64" x14ac:dyDescent="0.25">
      <c r="A402" s="28" t="s">
        <v>666</v>
      </c>
      <c r="B402" s="28">
        <v>44552</v>
      </c>
      <c r="C402" s="28">
        <v>73.52</v>
      </c>
      <c r="D402" s="28">
        <v>33.5</v>
      </c>
      <c r="E402" s="29">
        <v>2462.7600000000002</v>
      </c>
      <c r="F402" s="29">
        <v>2432.1</v>
      </c>
      <c r="G402" s="28">
        <v>6.6E-3</v>
      </c>
      <c r="H402" s="28">
        <v>2.9999999999999997E-4</v>
      </c>
      <c r="I402" s="28">
        <v>1.0800000000000001E-2</v>
      </c>
      <c r="J402" s="28">
        <v>1.5E-3</v>
      </c>
      <c r="K402" s="28">
        <v>1.44E-2</v>
      </c>
      <c r="L402" s="28">
        <v>0.94310000000000005</v>
      </c>
      <c r="M402" s="28">
        <v>2.3199999999999998E-2</v>
      </c>
      <c r="N402" s="28">
        <v>0.3009</v>
      </c>
      <c r="O402" s="28">
        <v>3.7000000000000002E-3</v>
      </c>
      <c r="P402" s="28">
        <v>0.11119999999999999</v>
      </c>
      <c r="Q402" s="28">
        <v>107.37</v>
      </c>
      <c r="R402" s="29">
        <v>55535.51</v>
      </c>
      <c r="S402" s="28">
        <v>0.21310000000000001</v>
      </c>
      <c r="T402" s="28">
        <v>0.1993</v>
      </c>
      <c r="U402" s="28">
        <v>0.58760000000000001</v>
      </c>
      <c r="V402" s="28">
        <v>19.64</v>
      </c>
      <c r="W402" s="28">
        <v>14.71</v>
      </c>
      <c r="X402" s="29">
        <v>72785.83</v>
      </c>
      <c r="Y402" s="28">
        <v>162.69999999999999</v>
      </c>
      <c r="Z402" s="29">
        <v>130764.33</v>
      </c>
      <c r="AA402" s="28">
        <v>0.82679999999999998</v>
      </c>
      <c r="AB402" s="28">
        <v>0.13220000000000001</v>
      </c>
      <c r="AC402" s="28">
        <v>0.04</v>
      </c>
      <c r="AD402" s="28">
        <v>1.1000000000000001E-3</v>
      </c>
      <c r="AE402" s="28">
        <v>0.17599999999999999</v>
      </c>
      <c r="AF402" s="28">
        <v>130.76</v>
      </c>
      <c r="AG402" s="29">
        <v>3708.79</v>
      </c>
      <c r="AH402" s="28">
        <v>479.93</v>
      </c>
      <c r="AI402" s="29">
        <v>137957.76000000001</v>
      </c>
      <c r="AJ402" s="28" t="s">
        <v>16</v>
      </c>
      <c r="AK402" s="29">
        <v>33909</v>
      </c>
      <c r="AL402" s="29">
        <v>48632.800000000003</v>
      </c>
      <c r="AM402" s="28">
        <v>46.1</v>
      </c>
      <c r="AN402" s="28">
        <v>27.47</v>
      </c>
      <c r="AO402" s="28">
        <v>29.83</v>
      </c>
      <c r="AP402" s="28">
        <v>4.47</v>
      </c>
      <c r="AQ402" s="28">
        <v>657.96</v>
      </c>
      <c r="AR402" s="28">
        <v>0.86670000000000003</v>
      </c>
      <c r="AS402" s="29">
        <v>1050.3499999999999</v>
      </c>
      <c r="AT402" s="29">
        <v>1710.94</v>
      </c>
      <c r="AU402" s="29">
        <v>5024.5200000000004</v>
      </c>
      <c r="AV402" s="28">
        <v>849.5</v>
      </c>
      <c r="AW402" s="28">
        <v>191.54</v>
      </c>
      <c r="AX402" s="29">
        <v>8826.85</v>
      </c>
      <c r="AY402" s="29">
        <v>4146.78</v>
      </c>
      <c r="AZ402" s="28">
        <v>0.49220000000000003</v>
      </c>
      <c r="BA402" s="29">
        <v>3698.28</v>
      </c>
      <c r="BB402" s="28">
        <v>0.439</v>
      </c>
      <c r="BC402" s="28">
        <v>579.29999999999995</v>
      </c>
      <c r="BD402" s="28">
        <v>6.88E-2</v>
      </c>
      <c r="BE402" s="29">
        <v>8424.36</v>
      </c>
      <c r="BF402" s="29">
        <v>3616.87</v>
      </c>
      <c r="BG402" s="28">
        <v>0.96020000000000005</v>
      </c>
      <c r="BH402" s="28">
        <v>0.59709999999999996</v>
      </c>
      <c r="BI402" s="28">
        <v>0.2233</v>
      </c>
      <c r="BJ402" s="28">
        <v>0.1278</v>
      </c>
      <c r="BK402" s="28">
        <v>3.3000000000000002E-2</v>
      </c>
      <c r="BL402" s="28">
        <v>1.8800000000000001E-2</v>
      </c>
    </row>
    <row r="403" spans="1:64" x14ac:dyDescent="0.25">
      <c r="A403" s="28" t="s">
        <v>667</v>
      </c>
      <c r="B403" s="28">
        <v>44560</v>
      </c>
      <c r="C403" s="28">
        <v>58.14</v>
      </c>
      <c r="D403" s="28">
        <v>48.26</v>
      </c>
      <c r="E403" s="29">
        <v>2806.11</v>
      </c>
      <c r="F403" s="29">
        <v>2701.62</v>
      </c>
      <c r="G403" s="28">
        <v>8.0000000000000002E-3</v>
      </c>
      <c r="H403" s="28">
        <v>2.0000000000000001E-4</v>
      </c>
      <c r="I403" s="28">
        <v>2.8000000000000001E-2</v>
      </c>
      <c r="J403" s="28">
        <v>1.4E-3</v>
      </c>
      <c r="K403" s="28">
        <v>3.6700000000000003E-2</v>
      </c>
      <c r="L403" s="28">
        <v>0.87860000000000005</v>
      </c>
      <c r="M403" s="28">
        <v>4.7100000000000003E-2</v>
      </c>
      <c r="N403" s="28">
        <v>0.4783</v>
      </c>
      <c r="O403" s="28">
        <v>1.09E-2</v>
      </c>
      <c r="P403" s="28">
        <v>0.13739999999999999</v>
      </c>
      <c r="Q403" s="28">
        <v>118.07</v>
      </c>
      <c r="R403" s="29">
        <v>53347.53</v>
      </c>
      <c r="S403" s="28">
        <v>0.248</v>
      </c>
      <c r="T403" s="28">
        <v>0.1883</v>
      </c>
      <c r="U403" s="28">
        <v>0.56369999999999998</v>
      </c>
      <c r="V403" s="28">
        <v>18.809999999999999</v>
      </c>
      <c r="W403" s="28">
        <v>18</v>
      </c>
      <c r="X403" s="29">
        <v>72301.429999999993</v>
      </c>
      <c r="Y403" s="28">
        <v>151.83000000000001</v>
      </c>
      <c r="Z403" s="29">
        <v>110313.1</v>
      </c>
      <c r="AA403" s="28">
        <v>0.76680000000000004</v>
      </c>
      <c r="AB403" s="28">
        <v>0.2016</v>
      </c>
      <c r="AC403" s="28">
        <v>3.04E-2</v>
      </c>
      <c r="AD403" s="28">
        <v>1.1999999999999999E-3</v>
      </c>
      <c r="AE403" s="28">
        <v>0.23350000000000001</v>
      </c>
      <c r="AF403" s="28">
        <v>110.31</v>
      </c>
      <c r="AG403" s="29">
        <v>3155.9</v>
      </c>
      <c r="AH403" s="28">
        <v>412.2</v>
      </c>
      <c r="AI403" s="29">
        <v>115840.95</v>
      </c>
      <c r="AJ403" s="28" t="s">
        <v>16</v>
      </c>
      <c r="AK403" s="29">
        <v>27378</v>
      </c>
      <c r="AL403" s="29">
        <v>40707.519999999997</v>
      </c>
      <c r="AM403" s="28">
        <v>47.31</v>
      </c>
      <c r="AN403" s="28">
        <v>26.88</v>
      </c>
      <c r="AO403" s="28">
        <v>32.21</v>
      </c>
      <c r="AP403" s="28">
        <v>3.93</v>
      </c>
      <c r="AQ403" s="28">
        <v>838.26</v>
      </c>
      <c r="AR403" s="28">
        <v>0.998</v>
      </c>
      <c r="AS403" s="29">
        <v>1092.57</v>
      </c>
      <c r="AT403" s="29">
        <v>1618.31</v>
      </c>
      <c r="AU403" s="29">
        <v>5247.75</v>
      </c>
      <c r="AV403" s="28">
        <v>914.58</v>
      </c>
      <c r="AW403" s="28">
        <v>203.7</v>
      </c>
      <c r="AX403" s="29">
        <v>9076.91</v>
      </c>
      <c r="AY403" s="29">
        <v>4633.07</v>
      </c>
      <c r="AZ403" s="28">
        <v>0.51390000000000002</v>
      </c>
      <c r="BA403" s="29">
        <v>3484.08</v>
      </c>
      <c r="BB403" s="28">
        <v>0.38650000000000001</v>
      </c>
      <c r="BC403" s="28">
        <v>897.99</v>
      </c>
      <c r="BD403" s="28">
        <v>9.9599999999999994E-2</v>
      </c>
      <c r="BE403" s="29">
        <v>9015.15</v>
      </c>
      <c r="BF403" s="29">
        <v>3802.45</v>
      </c>
      <c r="BG403" s="28">
        <v>1.2979000000000001</v>
      </c>
      <c r="BH403" s="28">
        <v>0.57469999999999999</v>
      </c>
      <c r="BI403" s="28">
        <v>0.21560000000000001</v>
      </c>
      <c r="BJ403" s="28">
        <v>0.15720000000000001</v>
      </c>
      <c r="BK403" s="28">
        <v>3.2800000000000003E-2</v>
      </c>
      <c r="BL403" s="28">
        <v>1.9699999999999999E-2</v>
      </c>
    </row>
    <row r="404" spans="1:64" x14ac:dyDescent="0.25">
      <c r="A404" s="28" t="s">
        <v>668</v>
      </c>
      <c r="B404" s="28">
        <v>44578</v>
      </c>
      <c r="C404" s="28">
        <v>23</v>
      </c>
      <c r="D404" s="28">
        <v>186.19</v>
      </c>
      <c r="E404" s="29">
        <v>4282.38</v>
      </c>
      <c r="F404" s="29">
        <v>4159.05</v>
      </c>
      <c r="G404" s="28">
        <v>2.4500000000000001E-2</v>
      </c>
      <c r="H404" s="28">
        <v>5.0000000000000001E-4</v>
      </c>
      <c r="I404" s="28">
        <v>6.88E-2</v>
      </c>
      <c r="J404" s="28">
        <v>1.8E-3</v>
      </c>
      <c r="K404" s="28">
        <v>3.6400000000000002E-2</v>
      </c>
      <c r="L404" s="28">
        <v>0.82420000000000004</v>
      </c>
      <c r="M404" s="28">
        <v>4.3799999999999999E-2</v>
      </c>
      <c r="N404" s="28">
        <v>0.30940000000000001</v>
      </c>
      <c r="O404" s="28">
        <v>2.1600000000000001E-2</v>
      </c>
      <c r="P404" s="28">
        <v>0.12959999999999999</v>
      </c>
      <c r="Q404" s="28">
        <v>189.64</v>
      </c>
      <c r="R404" s="29">
        <v>63145.65</v>
      </c>
      <c r="S404" s="28">
        <v>0.23619999999999999</v>
      </c>
      <c r="T404" s="28">
        <v>0.18129999999999999</v>
      </c>
      <c r="U404" s="28">
        <v>0.58250000000000002</v>
      </c>
      <c r="V404" s="28">
        <v>18.37</v>
      </c>
      <c r="W404" s="28">
        <v>21.92</v>
      </c>
      <c r="X404" s="29">
        <v>87271.05</v>
      </c>
      <c r="Y404" s="28">
        <v>191.13</v>
      </c>
      <c r="Z404" s="29">
        <v>192382.3</v>
      </c>
      <c r="AA404" s="28">
        <v>0.69479999999999997</v>
      </c>
      <c r="AB404" s="28">
        <v>0.27950000000000003</v>
      </c>
      <c r="AC404" s="28">
        <v>2.46E-2</v>
      </c>
      <c r="AD404" s="28">
        <v>1.1999999999999999E-3</v>
      </c>
      <c r="AE404" s="28">
        <v>0.30530000000000002</v>
      </c>
      <c r="AF404" s="28">
        <v>192.38</v>
      </c>
      <c r="AG404" s="29">
        <v>7325.46</v>
      </c>
      <c r="AH404" s="28">
        <v>788.88</v>
      </c>
      <c r="AI404" s="29">
        <v>213690.37</v>
      </c>
      <c r="AJ404" s="28" t="s">
        <v>16</v>
      </c>
      <c r="AK404" s="29">
        <v>33208</v>
      </c>
      <c r="AL404" s="29">
        <v>51911.07</v>
      </c>
      <c r="AM404" s="28">
        <v>67.11</v>
      </c>
      <c r="AN404" s="28">
        <v>36.64</v>
      </c>
      <c r="AO404" s="28">
        <v>40.340000000000003</v>
      </c>
      <c r="AP404" s="28">
        <v>5.0199999999999996</v>
      </c>
      <c r="AQ404" s="28">
        <v>833.97</v>
      </c>
      <c r="AR404" s="28">
        <v>0.95150000000000001</v>
      </c>
      <c r="AS404" s="29">
        <v>1209.8599999999999</v>
      </c>
      <c r="AT404" s="29">
        <v>1924.03</v>
      </c>
      <c r="AU404" s="29">
        <v>6258.05</v>
      </c>
      <c r="AV404" s="29">
        <v>1216.71</v>
      </c>
      <c r="AW404" s="28">
        <v>316.41000000000003</v>
      </c>
      <c r="AX404" s="29">
        <v>10925.06</v>
      </c>
      <c r="AY404" s="29">
        <v>3333.99</v>
      </c>
      <c r="AZ404" s="28">
        <v>0.31219999999999998</v>
      </c>
      <c r="BA404" s="29">
        <v>6652.94</v>
      </c>
      <c r="BB404" s="28">
        <v>0.62290000000000001</v>
      </c>
      <c r="BC404" s="28">
        <v>692.95</v>
      </c>
      <c r="BD404" s="28">
        <v>6.4899999999999999E-2</v>
      </c>
      <c r="BE404" s="29">
        <v>10679.88</v>
      </c>
      <c r="BF404" s="29">
        <v>1542.32</v>
      </c>
      <c r="BG404" s="28">
        <v>0.2747</v>
      </c>
      <c r="BH404" s="28">
        <v>0.59819999999999995</v>
      </c>
      <c r="BI404" s="28">
        <v>0.23519999999999999</v>
      </c>
      <c r="BJ404" s="28">
        <v>0.1188</v>
      </c>
      <c r="BK404" s="28">
        <v>2.69E-2</v>
      </c>
      <c r="BL404" s="28">
        <v>2.0799999999999999E-2</v>
      </c>
    </row>
    <row r="405" spans="1:64" x14ac:dyDescent="0.25">
      <c r="A405" s="28" t="s">
        <v>669</v>
      </c>
      <c r="B405" s="28">
        <v>47761</v>
      </c>
      <c r="C405" s="28">
        <v>120.86</v>
      </c>
      <c r="D405" s="28">
        <v>12.7</v>
      </c>
      <c r="E405" s="29">
        <v>1535.05</v>
      </c>
      <c r="F405" s="29">
        <v>1510.76</v>
      </c>
      <c r="G405" s="28">
        <v>2.0999999999999999E-3</v>
      </c>
      <c r="H405" s="28">
        <v>2.0000000000000001E-4</v>
      </c>
      <c r="I405" s="28">
        <v>5.4000000000000003E-3</v>
      </c>
      <c r="J405" s="28">
        <v>1E-3</v>
      </c>
      <c r="K405" s="28">
        <v>4.3E-3</v>
      </c>
      <c r="L405" s="28">
        <v>0.97389999999999999</v>
      </c>
      <c r="M405" s="28">
        <v>1.3100000000000001E-2</v>
      </c>
      <c r="N405" s="28">
        <v>0.55830000000000002</v>
      </c>
      <c r="O405" s="28">
        <v>0</v>
      </c>
      <c r="P405" s="28">
        <v>0.15160000000000001</v>
      </c>
      <c r="Q405" s="28">
        <v>70.08</v>
      </c>
      <c r="R405" s="29">
        <v>48426.48</v>
      </c>
      <c r="S405" s="28">
        <v>0.1986</v>
      </c>
      <c r="T405" s="28">
        <v>0.19409999999999999</v>
      </c>
      <c r="U405" s="28">
        <v>0.60740000000000005</v>
      </c>
      <c r="V405" s="28">
        <v>17.489999999999998</v>
      </c>
      <c r="W405" s="28">
        <v>10.62</v>
      </c>
      <c r="X405" s="29">
        <v>66264.009999999995</v>
      </c>
      <c r="Y405" s="28">
        <v>139.56</v>
      </c>
      <c r="Z405" s="29">
        <v>87980.6</v>
      </c>
      <c r="AA405" s="28">
        <v>0.75249999999999995</v>
      </c>
      <c r="AB405" s="28">
        <v>0.13009999999999999</v>
      </c>
      <c r="AC405" s="28">
        <v>0.1159</v>
      </c>
      <c r="AD405" s="28">
        <v>1.5E-3</v>
      </c>
      <c r="AE405" s="28">
        <v>0.25230000000000002</v>
      </c>
      <c r="AF405" s="28">
        <v>87.98</v>
      </c>
      <c r="AG405" s="29">
        <v>2206.4299999999998</v>
      </c>
      <c r="AH405" s="28">
        <v>291.45999999999998</v>
      </c>
      <c r="AI405" s="29">
        <v>81535.899999999994</v>
      </c>
      <c r="AJ405" s="28" t="s">
        <v>16</v>
      </c>
      <c r="AK405" s="29">
        <v>26602</v>
      </c>
      <c r="AL405" s="29">
        <v>36758.01</v>
      </c>
      <c r="AM405" s="28">
        <v>32.549999999999997</v>
      </c>
      <c r="AN405" s="28">
        <v>23.64</v>
      </c>
      <c r="AO405" s="28">
        <v>25.25</v>
      </c>
      <c r="AP405" s="28">
        <v>4.04</v>
      </c>
      <c r="AQ405" s="28">
        <v>0.01</v>
      </c>
      <c r="AR405" s="28">
        <v>0.82509999999999994</v>
      </c>
      <c r="AS405" s="29">
        <v>1136.1400000000001</v>
      </c>
      <c r="AT405" s="29">
        <v>2219.25</v>
      </c>
      <c r="AU405" s="29">
        <v>5299.22</v>
      </c>
      <c r="AV405" s="28">
        <v>911.59</v>
      </c>
      <c r="AW405" s="28">
        <v>199.43</v>
      </c>
      <c r="AX405" s="29">
        <v>9765.6299999999992</v>
      </c>
      <c r="AY405" s="29">
        <v>6000.81</v>
      </c>
      <c r="AZ405" s="28">
        <v>0.62180000000000002</v>
      </c>
      <c r="BA405" s="29">
        <v>2383.2800000000002</v>
      </c>
      <c r="BB405" s="28">
        <v>0.247</v>
      </c>
      <c r="BC405" s="29">
        <v>1266.75</v>
      </c>
      <c r="BD405" s="28">
        <v>0.1313</v>
      </c>
      <c r="BE405" s="29">
        <v>9650.84</v>
      </c>
      <c r="BF405" s="29">
        <v>5769.32</v>
      </c>
      <c r="BG405" s="28">
        <v>2.8744999999999998</v>
      </c>
      <c r="BH405" s="28">
        <v>0.53259999999999996</v>
      </c>
      <c r="BI405" s="28">
        <v>0.24490000000000001</v>
      </c>
      <c r="BJ405" s="28">
        <v>0.16209999999999999</v>
      </c>
      <c r="BK405" s="28">
        <v>3.9399999999999998E-2</v>
      </c>
      <c r="BL405" s="28">
        <v>2.1000000000000001E-2</v>
      </c>
    </row>
    <row r="406" spans="1:64" x14ac:dyDescent="0.25">
      <c r="A406" s="28" t="s">
        <v>670</v>
      </c>
      <c r="B406" s="28">
        <v>47373</v>
      </c>
      <c r="C406" s="28">
        <v>42.33</v>
      </c>
      <c r="D406" s="28">
        <v>132.38</v>
      </c>
      <c r="E406" s="29">
        <v>5604.09</v>
      </c>
      <c r="F406" s="29">
        <v>5351.38</v>
      </c>
      <c r="G406" s="28">
        <v>1.61E-2</v>
      </c>
      <c r="H406" s="28">
        <v>4.0000000000000002E-4</v>
      </c>
      <c r="I406" s="28">
        <v>1.9099999999999999E-2</v>
      </c>
      <c r="J406" s="28">
        <v>1.1000000000000001E-3</v>
      </c>
      <c r="K406" s="28">
        <v>2.18E-2</v>
      </c>
      <c r="L406" s="28">
        <v>0.91459999999999997</v>
      </c>
      <c r="M406" s="28">
        <v>2.69E-2</v>
      </c>
      <c r="N406" s="28">
        <v>0.19239999999999999</v>
      </c>
      <c r="O406" s="28">
        <v>7.6E-3</v>
      </c>
      <c r="P406" s="28">
        <v>0.1128</v>
      </c>
      <c r="Q406" s="28">
        <v>225.41</v>
      </c>
      <c r="R406" s="29">
        <v>60719.360000000001</v>
      </c>
      <c r="S406" s="28">
        <v>0.27739999999999998</v>
      </c>
      <c r="T406" s="28">
        <v>0.22159999999999999</v>
      </c>
      <c r="U406" s="28">
        <v>0.501</v>
      </c>
      <c r="V406" s="28">
        <v>20.329999999999998</v>
      </c>
      <c r="W406" s="28">
        <v>26.79</v>
      </c>
      <c r="X406" s="29">
        <v>84588.66</v>
      </c>
      <c r="Y406" s="28">
        <v>205.31</v>
      </c>
      <c r="Z406" s="29">
        <v>159655.85</v>
      </c>
      <c r="AA406" s="28">
        <v>0.81830000000000003</v>
      </c>
      <c r="AB406" s="28">
        <v>0.1613</v>
      </c>
      <c r="AC406" s="28">
        <v>1.9599999999999999E-2</v>
      </c>
      <c r="AD406" s="28">
        <v>8.0000000000000004E-4</v>
      </c>
      <c r="AE406" s="28">
        <v>0.18179999999999999</v>
      </c>
      <c r="AF406" s="28">
        <v>159.66</v>
      </c>
      <c r="AG406" s="29">
        <v>5329.18</v>
      </c>
      <c r="AH406" s="28">
        <v>677.69</v>
      </c>
      <c r="AI406" s="29">
        <v>175638.61</v>
      </c>
      <c r="AJ406" s="28" t="s">
        <v>16</v>
      </c>
      <c r="AK406" s="29">
        <v>38705</v>
      </c>
      <c r="AL406" s="29">
        <v>60071.65</v>
      </c>
      <c r="AM406" s="28">
        <v>60.48</v>
      </c>
      <c r="AN406" s="28">
        <v>32.56</v>
      </c>
      <c r="AO406" s="28">
        <v>34.33</v>
      </c>
      <c r="AP406" s="28">
        <v>4.2300000000000004</v>
      </c>
      <c r="AQ406" s="28">
        <v>0</v>
      </c>
      <c r="AR406" s="28">
        <v>0.72850000000000004</v>
      </c>
      <c r="AS406" s="29">
        <v>1013.29</v>
      </c>
      <c r="AT406" s="29">
        <v>1790.66</v>
      </c>
      <c r="AU406" s="29">
        <v>5404.64</v>
      </c>
      <c r="AV406" s="28">
        <v>962.11</v>
      </c>
      <c r="AW406" s="28">
        <v>309.47000000000003</v>
      </c>
      <c r="AX406" s="29">
        <v>9480.17</v>
      </c>
      <c r="AY406" s="29">
        <v>3376.17</v>
      </c>
      <c r="AZ406" s="28">
        <v>0.37990000000000002</v>
      </c>
      <c r="BA406" s="29">
        <v>5007.49</v>
      </c>
      <c r="BB406" s="28">
        <v>0.5635</v>
      </c>
      <c r="BC406" s="28">
        <v>503.06</v>
      </c>
      <c r="BD406" s="28">
        <v>5.6599999999999998E-2</v>
      </c>
      <c r="BE406" s="29">
        <v>8886.7099999999991</v>
      </c>
      <c r="BF406" s="29">
        <v>2383.29</v>
      </c>
      <c r="BG406" s="28">
        <v>0.40489999999999998</v>
      </c>
      <c r="BH406" s="28">
        <v>0.60350000000000004</v>
      </c>
      <c r="BI406" s="28">
        <v>0.2266</v>
      </c>
      <c r="BJ406" s="28">
        <v>0.125</v>
      </c>
      <c r="BK406" s="28">
        <v>2.9000000000000001E-2</v>
      </c>
      <c r="BL406" s="28">
        <v>1.5900000000000001E-2</v>
      </c>
    </row>
    <row r="407" spans="1:64" x14ac:dyDescent="0.25">
      <c r="A407" s="28" t="s">
        <v>671</v>
      </c>
      <c r="B407" s="28">
        <v>44586</v>
      </c>
      <c r="C407" s="28">
        <v>18.940000000000001</v>
      </c>
      <c r="D407" s="28">
        <v>176.82</v>
      </c>
      <c r="E407" s="29">
        <v>3349.71</v>
      </c>
      <c r="F407" s="29">
        <v>3241.56</v>
      </c>
      <c r="G407" s="28">
        <v>3.3000000000000002E-2</v>
      </c>
      <c r="H407" s="28">
        <v>2.9999999999999997E-4</v>
      </c>
      <c r="I407" s="28">
        <v>2.23E-2</v>
      </c>
      <c r="J407" s="28">
        <v>8.0000000000000004E-4</v>
      </c>
      <c r="K407" s="28">
        <v>1.5100000000000001E-2</v>
      </c>
      <c r="L407" s="28">
        <v>0.90069999999999995</v>
      </c>
      <c r="M407" s="28">
        <v>2.7799999999999998E-2</v>
      </c>
      <c r="N407" s="28">
        <v>7.8299999999999995E-2</v>
      </c>
      <c r="O407" s="28">
        <v>8.2000000000000007E-3</v>
      </c>
      <c r="P407" s="28">
        <v>0.1011</v>
      </c>
      <c r="Q407" s="28">
        <v>152.19</v>
      </c>
      <c r="R407" s="29">
        <v>66829.22</v>
      </c>
      <c r="S407" s="28">
        <v>0.17580000000000001</v>
      </c>
      <c r="T407" s="28">
        <v>0.19339999999999999</v>
      </c>
      <c r="U407" s="28">
        <v>0.63070000000000004</v>
      </c>
      <c r="V407" s="28">
        <v>18.41</v>
      </c>
      <c r="W407" s="28">
        <v>16.89</v>
      </c>
      <c r="X407" s="29">
        <v>90461.43</v>
      </c>
      <c r="Y407" s="28">
        <v>196.6</v>
      </c>
      <c r="Z407" s="29">
        <v>196875.82</v>
      </c>
      <c r="AA407" s="28">
        <v>0.88970000000000005</v>
      </c>
      <c r="AB407" s="28">
        <v>8.8099999999999998E-2</v>
      </c>
      <c r="AC407" s="28">
        <v>2.1600000000000001E-2</v>
      </c>
      <c r="AD407" s="28">
        <v>5.9999999999999995E-4</v>
      </c>
      <c r="AE407" s="28">
        <v>0.1105</v>
      </c>
      <c r="AF407" s="28">
        <v>196.88</v>
      </c>
      <c r="AG407" s="29">
        <v>8029.91</v>
      </c>
      <c r="AH407" s="29">
        <v>1018.25</v>
      </c>
      <c r="AI407" s="29">
        <v>221892.79</v>
      </c>
      <c r="AJ407" s="28" t="s">
        <v>16</v>
      </c>
      <c r="AK407" s="29">
        <v>56451</v>
      </c>
      <c r="AL407" s="29">
        <v>98439.38</v>
      </c>
      <c r="AM407" s="28">
        <v>86.05</v>
      </c>
      <c r="AN407" s="28">
        <v>41.5</v>
      </c>
      <c r="AO407" s="28">
        <v>50.55</v>
      </c>
      <c r="AP407" s="28">
        <v>4.79</v>
      </c>
      <c r="AQ407" s="29">
        <v>2436.04</v>
      </c>
      <c r="AR407" s="28">
        <v>0.6774</v>
      </c>
      <c r="AS407" s="29">
        <v>1205.52</v>
      </c>
      <c r="AT407" s="29">
        <v>1820.03</v>
      </c>
      <c r="AU407" s="29">
        <v>6624.66</v>
      </c>
      <c r="AV407" s="29">
        <v>1326.38</v>
      </c>
      <c r="AW407" s="28">
        <v>358.46</v>
      </c>
      <c r="AX407" s="29">
        <v>11335.05</v>
      </c>
      <c r="AY407" s="29">
        <v>2989.33</v>
      </c>
      <c r="AZ407" s="28">
        <v>0.27310000000000001</v>
      </c>
      <c r="BA407" s="29">
        <v>7576.84</v>
      </c>
      <c r="BB407" s="28">
        <v>0.69230000000000003</v>
      </c>
      <c r="BC407" s="28">
        <v>378.7</v>
      </c>
      <c r="BD407" s="28">
        <v>3.4599999999999999E-2</v>
      </c>
      <c r="BE407" s="29">
        <v>10944.86</v>
      </c>
      <c r="BF407" s="29">
        <v>1557.12</v>
      </c>
      <c r="BG407" s="28">
        <v>0.16350000000000001</v>
      </c>
      <c r="BH407" s="28">
        <v>0.62360000000000004</v>
      </c>
      <c r="BI407" s="28">
        <v>0.21429999999999999</v>
      </c>
      <c r="BJ407" s="28">
        <v>0.1115</v>
      </c>
      <c r="BK407" s="28">
        <v>3.0499999999999999E-2</v>
      </c>
      <c r="BL407" s="28">
        <v>0.02</v>
      </c>
    </row>
    <row r="408" spans="1:64" x14ac:dyDescent="0.25">
      <c r="A408" s="28" t="s">
        <v>672</v>
      </c>
      <c r="B408" s="28">
        <v>44594</v>
      </c>
      <c r="C408" s="28">
        <v>36.81</v>
      </c>
      <c r="D408" s="28">
        <v>45.75</v>
      </c>
      <c r="E408" s="29">
        <v>1684</v>
      </c>
      <c r="F408" s="29">
        <v>1613.67</v>
      </c>
      <c r="G408" s="28">
        <v>1.2699999999999999E-2</v>
      </c>
      <c r="H408" s="28">
        <v>5.0000000000000001E-4</v>
      </c>
      <c r="I408" s="28">
        <v>0.108</v>
      </c>
      <c r="J408" s="28">
        <v>1.6999999999999999E-3</v>
      </c>
      <c r="K408" s="28">
        <v>5.8099999999999999E-2</v>
      </c>
      <c r="L408" s="28">
        <v>0.76429999999999998</v>
      </c>
      <c r="M408" s="28">
        <v>5.4600000000000003E-2</v>
      </c>
      <c r="N408" s="28">
        <v>0.44750000000000001</v>
      </c>
      <c r="O408" s="28">
        <v>1.0800000000000001E-2</v>
      </c>
      <c r="P408" s="28">
        <v>0.1265</v>
      </c>
      <c r="Q408" s="28">
        <v>77.92</v>
      </c>
      <c r="R408" s="29">
        <v>54626.17</v>
      </c>
      <c r="S408" s="28">
        <v>0.26379999999999998</v>
      </c>
      <c r="T408" s="28">
        <v>0.18509999999999999</v>
      </c>
      <c r="U408" s="28">
        <v>0.55120000000000002</v>
      </c>
      <c r="V408" s="28">
        <v>17.88</v>
      </c>
      <c r="W408" s="28">
        <v>12.63</v>
      </c>
      <c r="X408" s="29">
        <v>70685.53</v>
      </c>
      <c r="Y408" s="28">
        <v>129.56</v>
      </c>
      <c r="Z408" s="29">
        <v>157446.56</v>
      </c>
      <c r="AA408" s="28">
        <v>0.7077</v>
      </c>
      <c r="AB408" s="28">
        <v>0.25750000000000001</v>
      </c>
      <c r="AC408" s="28">
        <v>3.3599999999999998E-2</v>
      </c>
      <c r="AD408" s="28">
        <v>1.1999999999999999E-3</v>
      </c>
      <c r="AE408" s="28">
        <v>0.29389999999999999</v>
      </c>
      <c r="AF408" s="28">
        <v>157.44999999999999</v>
      </c>
      <c r="AG408" s="29">
        <v>5154.51</v>
      </c>
      <c r="AH408" s="28">
        <v>589.88</v>
      </c>
      <c r="AI408" s="29">
        <v>169892.97</v>
      </c>
      <c r="AJ408" s="28" t="s">
        <v>16</v>
      </c>
      <c r="AK408" s="29">
        <v>30202</v>
      </c>
      <c r="AL408" s="29">
        <v>46403.07</v>
      </c>
      <c r="AM408" s="28">
        <v>52.41</v>
      </c>
      <c r="AN408" s="28">
        <v>31.49</v>
      </c>
      <c r="AO408" s="28">
        <v>34.979999999999997</v>
      </c>
      <c r="AP408" s="28">
        <v>4.79</v>
      </c>
      <c r="AQ408" s="29">
        <v>1533.25</v>
      </c>
      <c r="AR408" s="28">
        <v>1.0112000000000001</v>
      </c>
      <c r="AS408" s="29">
        <v>1328.35</v>
      </c>
      <c r="AT408" s="29">
        <v>1876.64</v>
      </c>
      <c r="AU408" s="29">
        <v>5694.14</v>
      </c>
      <c r="AV408" s="29">
        <v>1078.43</v>
      </c>
      <c r="AW408" s="28">
        <v>215.81</v>
      </c>
      <c r="AX408" s="29">
        <v>10193.39</v>
      </c>
      <c r="AY408" s="29">
        <v>4107.18</v>
      </c>
      <c r="AZ408" s="28">
        <v>0.40310000000000001</v>
      </c>
      <c r="BA408" s="29">
        <v>5249.72</v>
      </c>
      <c r="BB408" s="28">
        <v>0.51529999999999998</v>
      </c>
      <c r="BC408" s="28">
        <v>831.18</v>
      </c>
      <c r="BD408" s="28">
        <v>8.1600000000000006E-2</v>
      </c>
      <c r="BE408" s="29">
        <v>10188.09</v>
      </c>
      <c r="BF408" s="29">
        <v>2373.64</v>
      </c>
      <c r="BG408" s="28">
        <v>0.58689999999999998</v>
      </c>
      <c r="BH408" s="28">
        <v>0.56559999999999999</v>
      </c>
      <c r="BI408" s="28">
        <v>0.21440000000000001</v>
      </c>
      <c r="BJ408" s="28">
        <v>0.16600000000000001</v>
      </c>
      <c r="BK408" s="28">
        <v>3.0499999999999999E-2</v>
      </c>
      <c r="BL408" s="28">
        <v>2.3400000000000001E-2</v>
      </c>
    </row>
    <row r="409" spans="1:64" x14ac:dyDescent="0.25">
      <c r="A409" s="28" t="s">
        <v>673</v>
      </c>
      <c r="B409" s="28">
        <v>61903</v>
      </c>
      <c r="C409" s="28">
        <v>167.95</v>
      </c>
      <c r="D409" s="28">
        <v>13.05</v>
      </c>
      <c r="E409" s="29">
        <v>2192.21</v>
      </c>
      <c r="F409" s="29">
        <v>2164.5700000000002</v>
      </c>
      <c r="G409" s="28">
        <v>2.3E-3</v>
      </c>
      <c r="H409" s="28">
        <v>1E-4</v>
      </c>
      <c r="I409" s="28">
        <v>5.1000000000000004E-3</v>
      </c>
      <c r="J409" s="28">
        <v>1E-3</v>
      </c>
      <c r="K409" s="28">
        <v>3.8999999999999998E-3</v>
      </c>
      <c r="L409" s="28">
        <v>0.97619999999999996</v>
      </c>
      <c r="M409" s="28">
        <v>1.14E-2</v>
      </c>
      <c r="N409" s="28">
        <v>0.54830000000000001</v>
      </c>
      <c r="O409" s="28">
        <v>2.9999999999999997E-4</v>
      </c>
      <c r="P409" s="28">
        <v>0.1547</v>
      </c>
      <c r="Q409" s="28">
        <v>98.96</v>
      </c>
      <c r="R409" s="29">
        <v>49989.73</v>
      </c>
      <c r="S409" s="28">
        <v>0.19869999999999999</v>
      </c>
      <c r="T409" s="28">
        <v>0.20169999999999999</v>
      </c>
      <c r="U409" s="28">
        <v>0.59960000000000002</v>
      </c>
      <c r="V409" s="28">
        <v>17.61</v>
      </c>
      <c r="W409" s="28">
        <v>14.98</v>
      </c>
      <c r="X409" s="29">
        <v>66755.34</v>
      </c>
      <c r="Y409" s="28">
        <v>142.04</v>
      </c>
      <c r="Z409" s="29">
        <v>92436.33</v>
      </c>
      <c r="AA409" s="28">
        <v>0.76570000000000005</v>
      </c>
      <c r="AB409" s="28">
        <v>0.1285</v>
      </c>
      <c r="AC409" s="28">
        <v>0.1046</v>
      </c>
      <c r="AD409" s="28">
        <v>1.1999999999999999E-3</v>
      </c>
      <c r="AE409" s="28">
        <v>0.23680000000000001</v>
      </c>
      <c r="AF409" s="28">
        <v>92.44</v>
      </c>
      <c r="AG409" s="29">
        <v>2262.7800000000002</v>
      </c>
      <c r="AH409" s="28">
        <v>303.08999999999997</v>
      </c>
      <c r="AI409" s="29">
        <v>82939.06</v>
      </c>
      <c r="AJ409" s="28" t="s">
        <v>16</v>
      </c>
      <c r="AK409" s="29">
        <v>27024</v>
      </c>
      <c r="AL409" s="29">
        <v>38079.25</v>
      </c>
      <c r="AM409" s="28">
        <v>30.53</v>
      </c>
      <c r="AN409" s="28">
        <v>23.34</v>
      </c>
      <c r="AO409" s="28">
        <v>24.36</v>
      </c>
      <c r="AP409" s="28">
        <v>4</v>
      </c>
      <c r="AQ409" s="28">
        <v>0.01</v>
      </c>
      <c r="AR409" s="28">
        <v>0.80230000000000001</v>
      </c>
      <c r="AS409" s="29">
        <v>1067.48</v>
      </c>
      <c r="AT409" s="29">
        <v>2126.77</v>
      </c>
      <c r="AU409" s="29">
        <v>5309.17</v>
      </c>
      <c r="AV409" s="28">
        <v>880.12</v>
      </c>
      <c r="AW409" s="28">
        <v>229.92</v>
      </c>
      <c r="AX409" s="29">
        <v>9613.4599999999991</v>
      </c>
      <c r="AY409" s="29">
        <v>5798.55</v>
      </c>
      <c r="AZ409" s="28">
        <v>0.61450000000000005</v>
      </c>
      <c r="BA409" s="29">
        <v>2410.36</v>
      </c>
      <c r="BB409" s="28">
        <v>0.25540000000000002</v>
      </c>
      <c r="BC409" s="29">
        <v>1227.07</v>
      </c>
      <c r="BD409" s="28">
        <v>0.13</v>
      </c>
      <c r="BE409" s="29">
        <v>9435.98</v>
      </c>
      <c r="BF409" s="29">
        <v>5674.52</v>
      </c>
      <c r="BG409" s="28">
        <v>2.6172</v>
      </c>
      <c r="BH409" s="28">
        <v>0.5474</v>
      </c>
      <c r="BI409" s="28">
        <v>0.2452</v>
      </c>
      <c r="BJ409" s="28">
        <v>0.15010000000000001</v>
      </c>
      <c r="BK409" s="28">
        <v>3.78E-2</v>
      </c>
      <c r="BL409" s="28">
        <v>1.95E-2</v>
      </c>
    </row>
    <row r="410" spans="1:64" x14ac:dyDescent="0.25">
      <c r="A410" s="28" t="s">
        <v>674</v>
      </c>
      <c r="B410" s="28">
        <v>49726</v>
      </c>
      <c r="C410" s="28">
        <v>63.43</v>
      </c>
      <c r="D410" s="28">
        <v>9.33</v>
      </c>
      <c r="E410" s="28">
        <v>591.77</v>
      </c>
      <c r="F410" s="28">
        <v>612.1</v>
      </c>
      <c r="G410" s="28">
        <v>4.7999999999999996E-3</v>
      </c>
      <c r="H410" s="28">
        <v>2.0000000000000001E-4</v>
      </c>
      <c r="I410" s="28">
        <v>6.1999999999999998E-3</v>
      </c>
      <c r="J410" s="28">
        <v>5.9999999999999995E-4</v>
      </c>
      <c r="K410" s="28">
        <v>2.8899999999999999E-2</v>
      </c>
      <c r="L410" s="28">
        <v>0.93140000000000001</v>
      </c>
      <c r="M410" s="28">
        <v>2.7900000000000001E-2</v>
      </c>
      <c r="N410" s="28">
        <v>0.2984</v>
      </c>
      <c r="O410" s="28">
        <v>0</v>
      </c>
      <c r="P410" s="28">
        <v>0.1273</v>
      </c>
      <c r="Q410" s="28">
        <v>32.31</v>
      </c>
      <c r="R410" s="29">
        <v>48303.28</v>
      </c>
      <c r="S410" s="28">
        <v>0.24479999999999999</v>
      </c>
      <c r="T410" s="28">
        <v>0.17660000000000001</v>
      </c>
      <c r="U410" s="28">
        <v>0.5786</v>
      </c>
      <c r="V410" s="28">
        <v>16.649999999999999</v>
      </c>
      <c r="W410" s="28">
        <v>5.47</v>
      </c>
      <c r="X410" s="29">
        <v>64947.07</v>
      </c>
      <c r="Y410" s="28">
        <v>105.36</v>
      </c>
      <c r="Z410" s="29">
        <v>116272.35</v>
      </c>
      <c r="AA410" s="28">
        <v>0.85340000000000005</v>
      </c>
      <c r="AB410" s="28">
        <v>9.3399999999999997E-2</v>
      </c>
      <c r="AC410" s="28">
        <v>5.1299999999999998E-2</v>
      </c>
      <c r="AD410" s="28">
        <v>1.9E-3</v>
      </c>
      <c r="AE410" s="28">
        <v>0.1479</v>
      </c>
      <c r="AF410" s="28">
        <v>116.27</v>
      </c>
      <c r="AG410" s="29">
        <v>2898.42</v>
      </c>
      <c r="AH410" s="28">
        <v>410.53</v>
      </c>
      <c r="AI410" s="29">
        <v>104748.89</v>
      </c>
      <c r="AJ410" s="28" t="s">
        <v>16</v>
      </c>
      <c r="AK410" s="29">
        <v>32468</v>
      </c>
      <c r="AL410" s="29">
        <v>43499.7</v>
      </c>
      <c r="AM410" s="28">
        <v>40.93</v>
      </c>
      <c r="AN410" s="28">
        <v>23.73</v>
      </c>
      <c r="AO410" s="28">
        <v>27.4</v>
      </c>
      <c r="AP410" s="28">
        <v>4.59</v>
      </c>
      <c r="AQ410" s="29">
        <v>1198.82</v>
      </c>
      <c r="AR410" s="28">
        <v>1.2267999999999999</v>
      </c>
      <c r="AS410" s="29">
        <v>1368.87</v>
      </c>
      <c r="AT410" s="29">
        <v>1682.47</v>
      </c>
      <c r="AU410" s="29">
        <v>5371.92</v>
      </c>
      <c r="AV410" s="28">
        <v>863.15</v>
      </c>
      <c r="AW410" s="28">
        <v>144.30000000000001</v>
      </c>
      <c r="AX410" s="29">
        <v>9430.7000000000007</v>
      </c>
      <c r="AY410" s="29">
        <v>4634.8100000000004</v>
      </c>
      <c r="AZ410" s="28">
        <v>0.47989999999999999</v>
      </c>
      <c r="BA410" s="29">
        <v>4391.08</v>
      </c>
      <c r="BB410" s="28">
        <v>0.45469999999999999</v>
      </c>
      <c r="BC410" s="28">
        <v>631.05999999999995</v>
      </c>
      <c r="BD410" s="28">
        <v>6.5299999999999997E-2</v>
      </c>
      <c r="BE410" s="29">
        <v>9656.9500000000007</v>
      </c>
      <c r="BF410" s="29">
        <v>4459.2700000000004</v>
      </c>
      <c r="BG410" s="28">
        <v>1.5053000000000001</v>
      </c>
      <c r="BH410" s="28">
        <v>0.54579999999999995</v>
      </c>
      <c r="BI410" s="28">
        <v>0.20200000000000001</v>
      </c>
      <c r="BJ410" s="28">
        <v>0.1835</v>
      </c>
      <c r="BK410" s="28">
        <v>3.3099999999999997E-2</v>
      </c>
      <c r="BL410" s="28">
        <v>3.56E-2</v>
      </c>
    </row>
    <row r="411" spans="1:64" x14ac:dyDescent="0.25">
      <c r="A411" s="28" t="s">
        <v>675</v>
      </c>
      <c r="B411" s="28">
        <v>46763</v>
      </c>
      <c r="C411" s="28">
        <v>33.33</v>
      </c>
      <c r="D411" s="28">
        <v>243.78</v>
      </c>
      <c r="E411" s="29">
        <v>8125.96</v>
      </c>
      <c r="F411" s="29">
        <v>7863.67</v>
      </c>
      <c r="G411" s="28">
        <v>6.93E-2</v>
      </c>
      <c r="H411" s="28">
        <v>2.9999999999999997E-4</v>
      </c>
      <c r="I411" s="28">
        <v>5.3699999999999998E-2</v>
      </c>
      <c r="J411" s="28">
        <v>1.1000000000000001E-3</v>
      </c>
      <c r="K411" s="28">
        <v>2.8799999999999999E-2</v>
      </c>
      <c r="L411" s="28">
        <v>0.80689999999999995</v>
      </c>
      <c r="M411" s="28">
        <v>3.9899999999999998E-2</v>
      </c>
      <c r="N411" s="28">
        <v>0.13100000000000001</v>
      </c>
      <c r="O411" s="28">
        <v>3.1300000000000001E-2</v>
      </c>
      <c r="P411" s="28">
        <v>0.1002</v>
      </c>
      <c r="Q411" s="28">
        <v>354.06</v>
      </c>
      <c r="R411" s="29">
        <v>66852.13</v>
      </c>
      <c r="S411" s="28">
        <v>0.23219999999999999</v>
      </c>
      <c r="T411" s="28">
        <v>0.20780000000000001</v>
      </c>
      <c r="U411" s="28">
        <v>0.56000000000000005</v>
      </c>
      <c r="V411" s="28">
        <v>18.75</v>
      </c>
      <c r="W411" s="28">
        <v>39.15</v>
      </c>
      <c r="X411" s="29">
        <v>89053.24</v>
      </c>
      <c r="Y411" s="28">
        <v>205.7</v>
      </c>
      <c r="Z411" s="29">
        <v>188256.22</v>
      </c>
      <c r="AA411" s="28">
        <v>0.79100000000000004</v>
      </c>
      <c r="AB411" s="28">
        <v>0.18770000000000001</v>
      </c>
      <c r="AC411" s="28">
        <v>2.01E-2</v>
      </c>
      <c r="AD411" s="28">
        <v>1.1999999999999999E-3</v>
      </c>
      <c r="AE411" s="28">
        <v>0.20910000000000001</v>
      </c>
      <c r="AF411" s="28">
        <v>188.26</v>
      </c>
      <c r="AG411" s="29">
        <v>7477.49</v>
      </c>
      <c r="AH411" s="28">
        <v>862.12</v>
      </c>
      <c r="AI411" s="29">
        <v>221556.75</v>
      </c>
      <c r="AJ411" s="28" t="s">
        <v>16</v>
      </c>
      <c r="AK411" s="29">
        <v>48961</v>
      </c>
      <c r="AL411" s="29">
        <v>82626.78</v>
      </c>
      <c r="AM411" s="28">
        <v>68.94</v>
      </c>
      <c r="AN411" s="28">
        <v>37.729999999999997</v>
      </c>
      <c r="AO411" s="28">
        <v>42.28</v>
      </c>
      <c r="AP411" s="28">
        <v>4.9000000000000004</v>
      </c>
      <c r="AQ411" s="29">
        <v>1001.15</v>
      </c>
      <c r="AR411" s="28">
        <v>0.64990000000000003</v>
      </c>
      <c r="AS411" s="29">
        <v>1068.8699999999999</v>
      </c>
      <c r="AT411" s="29">
        <v>1904.84</v>
      </c>
      <c r="AU411" s="29">
        <v>6440.07</v>
      </c>
      <c r="AV411" s="29">
        <v>1195.25</v>
      </c>
      <c r="AW411" s="28">
        <v>402.86</v>
      </c>
      <c r="AX411" s="29">
        <v>11011.9</v>
      </c>
      <c r="AY411" s="29">
        <v>2940.46</v>
      </c>
      <c r="AZ411" s="28">
        <v>0.28160000000000002</v>
      </c>
      <c r="BA411" s="29">
        <v>7066.06</v>
      </c>
      <c r="BB411" s="28">
        <v>0.67669999999999997</v>
      </c>
      <c r="BC411" s="28">
        <v>435.19</v>
      </c>
      <c r="BD411" s="28">
        <v>4.1700000000000001E-2</v>
      </c>
      <c r="BE411" s="29">
        <v>10441.709999999999</v>
      </c>
      <c r="BF411" s="29">
        <v>1414.05</v>
      </c>
      <c r="BG411" s="28">
        <v>0.18240000000000001</v>
      </c>
      <c r="BH411" s="28">
        <v>0.63690000000000002</v>
      </c>
      <c r="BI411" s="28">
        <v>0.22309999999999999</v>
      </c>
      <c r="BJ411" s="28">
        <v>9.1399999999999995E-2</v>
      </c>
      <c r="BK411" s="28">
        <v>2.6800000000000001E-2</v>
      </c>
      <c r="BL411" s="28">
        <v>2.18E-2</v>
      </c>
    </row>
    <row r="412" spans="1:64" x14ac:dyDescent="0.25">
      <c r="A412" s="28" t="s">
        <v>676</v>
      </c>
      <c r="B412" s="28">
        <v>46573</v>
      </c>
      <c r="C412" s="28">
        <v>39.67</v>
      </c>
      <c r="D412" s="28">
        <v>99.12</v>
      </c>
      <c r="E412" s="29">
        <v>3931.62</v>
      </c>
      <c r="F412" s="29">
        <v>3771.81</v>
      </c>
      <c r="G412" s="28">
        <v>1.5599999999999999E-2</v>
      </c>
      <c r="H412" s="28">
        <v>2.9999999999999997E-4</v>
      </c>
      <c r="I412" s="28">
        <v>1.77E-2</v>
      </c>
      <c r="J412" s="28">
        <v>1.1000000000000001E-3</v>
      </c>
      <c r="K412" s="28">
        <v>2.07E-2</v>
      </c>
      <c r="L412" s="28">
        <v>0.92010000000000003</v>
      </c>
      <c r="M412" s="28">
        <v>2.46E-2</v>
      </c>
      <c r="N412" s="28">
        <v>0.1847</v>
      </c>
      <c r="O412" s="28">
        <v>8.9999999999999993E-3</v>
      </c>
      <c r="P412" s="28">
        <v>0.11</v>
      </c>
      <c r="Q412" s="28">
        <v>162.5</v>
      </c>
      <c r="R412" s="29">
        <v>59796.97</v>
      </c>
      <c r="S412" s="28">
        <v>0.22209999999999999</v>
      </c>
      <c r="T412" s="28">
        <v>0.21690000000000001</v>
      </c>
      <c r="U412" s="28">
        <v>0.56100000000000005</v>
      </c>
      <c r="V412" s="28">
        <v>19.96</v>
      </c>
      <c r="W412" s="28">
        <v>19.41</v>
      </c>
      <c r="X412" s="29">
        <v>79240.33</v>
      </c>
      <c r="Y412" s="28">
        <v>199.39</v>
      </c>
      <c r="Z412" s="29">
        <v>173922.04</v>
      </c>
      <c r="AA412" s="28">
        <v>0.82310000000000005</v>
      </c>
      <c r="AB412" s="28">
        <v>0.15540000000000001</v>
      </c>
      <c r="AC412" s="28">
        <v>2.07E-2</v>
      </c>
      <c r="AD412" s="28">
        <v>8.9999999999999998E-4</v>
      </c>
      <c r="AE412" s="28">
        <v>0.17699999999999999</v>
      </c>
      <c r="AF412" s="28">
        <v>173.92</v>
      </c>
      <c r="AG412" s="29">
        <v>5897.22</v>
      </c>
      <c r="AH412" s="28">
        <v>733.22</v>
      </c>
      <c r="AI412" s="29">
        <v>192150.39</v>
      </c>
      <c r="AJ412" s="28" t="s">
        <v>16</v>
      </c>
      <c r="AK412" s="29">
        <v>38989</v>
      </c>
      <c r="AL412" s="29">
        <v>61966.36</v>
      </c>
      <c r="AM412" s="28">
        <v>58.12</v>
      </c>
      <c r="AN412" s="28">
        <v>33.33</v>
      </c>
      <c r="AO412" s="28">
        <v>34.74</v>
      </c>
      <c r="AP412" s="28">
        <v>4.49</v>
      </c>
      <c r="AQ412" s="29">
        <v>1836.73</v>
      </c>
      <c r="AR412" s="28">
        <v>0.77500000000000002</v>
      </c>
      <c r="AS412" s="29">
        <v>1065.96</v>
      </c>
      <c r="AT412" s="29">
        <v>1849.86</v>
      </c>
      <c r="AU412" s="29">
        <v>5381.53</v>
      </c>
      <c r="AV412" s="28">
        <v>941.88</v>
      </c>
      <c r="AW412" s="28">
        <v>263.62</v>
      </c>
      <c r="AX412" s="29">
        <v>9502.84</v>
      </c>
      <c r="AY412" s="29">
        <v>3226.67</v>
      </c>
      <c r="AZ412" s="28">
        <v>0.35410000000000003</v>
      </c>
      <c r="BA412" s="29">
        <v>5407.98</v>
      </c>
      <c r="BB412" s="28">
        <v>0.59340000000000004</v>
      </c>
      <c r="BC412" s="28">
        <v>478.86</v>
      </c>
      <c r="BD412" s="28">
        <v>5.2499999999999998E-2</v>
      </c>
      <c r="BE412" s="29">
        <v>9113.52</v>
      </c>
      <c r="BF412" s="29">
        <v>2078.7199999999998</v>
      </c>
      <c r="BG412" s="28">
        <v>0.33700000000000002</v>
      </c>
      <c r="BH412" s="28">
        <v>0.60240000000000005</v>
      </c>
      <c r="BI412" s="28">
        <v>0.22339999999999999</v>
      </c>
      <c r="BJ412" s="28">
        <v>0.12529999999999999</v>
      </c>
      <c r="BK412" s="28">
        <v>3.0599999999999999E-2</v>
      </c>
      <c r="BL412" s="28">
        <v>1.84E-2</v>
      </c>
    </row>
    <row r="413" spans="1:64" x14ac:dyDescent="0.25">
      <c r="A413" s="28" t="s">
        <v>677</v>
      </c>
      <c r="B413" s="28">
        <v>49478</v>
      </c>
      <c r="C413" s="28">
        <v>59.19</v>
      </c>
      <c r="D413" s="28">
        <v>33.729999999999997</v>
      </c>
      <c r="E413" s="29">
        <v>1996.47</v>
      </c>
      <c r="F413" s="29">
        <v>1999.62</v>
      </c>
      <c r="G413" s="28">
        <v>1.2800000000000001E-2</v>
      </c>
      <c r="H413" s="28">
        <v>4.0000000000000002E-4</v>
      </c>
      <c r="I413" s="28">
        <v>2.18E-2</v>
      </c>
      <c r="J413" s="28">
        <v>1.6000000000000001E-3</v>
      </c>
      <c r="K413" s="28">
        <v>2.5700000000000001E-2</v>
      </c>
      <c r="L413" s="28">
        <v>0.90580000000000005</v>
      </c>
      <c r="M413" s="28">
        <v>3.2000000000000001E-2</v>
      </c>
      <c r="N413" s="28">
        <v>0.3175</v>
      </c>
      <c r="O413" s="28">
        <v>6.7000000000000002E-3</v>
      </c>
      <c r="P413" s="28">
        <v>0.12180000000000001</v>
      </c>
      <c r="Q413" s="28">
        <v>90.5</v>
      </c>
      <c r="R413" s="29">
        <v>55633.07</v>
      </c>
      <c r="S413" s="28">
        <v>0.2172</v>
      </c>
      <c r="T413" s="28">
        <v>0.19120000000000001</v>
      </c>
      <c r="U413" s="28">
        <v>0.59160000000000001</v>
      </c>
      <c r="V413" s="28">
        <v>18.57</v>
      </c>
      <c r="W413" s="28">
        <v>13.21</v>
      </c>
      <c r="X413" s="29">
        <v>73405.23</v>
      </c>
      <c r="Y413" s="28">
        <v>146.21</v>
      </c>
      <c r="Z413" s="29">
        <v>171440.92</v>
      </c>
      <c r="AA413" s="28">
        <v>0.68559999999999999</v>
      </c>
      <c r="AB413" s="28">
        <v>0.25640000000000002</v>
      </c>
      <c r="AC413" s="28">
        <v>5.7000000000000002E-2</v>
      </c>
      <c r="AD413" s="28">
        <v>1.1000000000000001E-3</v>
      </c>
      <c r="AE413" s="28">
        <v>0.31530000000000002</v>
      </c>
      <c r="AF413" s="28">
        <v>171.44</v>
      </c>
      <c r="AG413" s="29">
        <v>5121.0200000000004</v>
      </c>
      <c r="AH413" s="28">
        <v>542.65</v>
      </c>
      <c r="AI413" s="29">
        <v>178895.79</v>
      </c>
      <c r="AJ413" s="28" t="s">
        <v>16</v>
      </c>
      <c r="AK413" s="29">
        <v>33008</v>
      </c>
      <c r="AL413" s="29">
        <v>49726.66</v>
      </c>
      <c r="AM413" s="28">
        <v>49.46</v>
      </c>
      <c r="AN413" s="28">
        <v>28.76</v>
      </c>
      <c r="AO413" s="28">
        <v>32.020000000000003</v>
      </c>
      <c r="AP413" s="28">
        <v>4.42</v>
      </c>
      <c r="AQ413" s="29">
        <v>1398.94</v>
      </c>
      <c r="AR413" s="28">
        <v>0.89029999999999998</v>
      </c>
      <c r="AS413" s="29">
        <v>1094.4100000000001</v>
      </c>
      <c r="AT413" s="29">
        <v>1771.01</v>
      </c>
      <c r="AU413" s="29">
        <v>5351.65</v>
      </c>
      <c r="AV413" s="28">
        <v>978.82</v>
      </c>
      <c r="AW413" s="28">
        <v>258.44</v>
      </c>
      <c r="AX413" s="29">
        <v>9454.33</v>
      </c>
      <c r="AY413" s="29">
        <v>3612.75</v>
      </c>
      <c r="AZ413" s="28">
        <v>0.38059999999999999</v>
      </c>
      <c r="BA413" s="29">
        <v>5209.8</v>
      </c>
      <c r="BB413" s="28">
        <v>0.54879999999999995</v>
      </c>
      <c r="BC413" s="28">
        <v>670.45</v>
      </c>
      <c r="BD413" s="28">
        <v>7.0599999999999996E-2</v>
      </c>
      <c r="BE413" s="29">
        <v>9493</v>
      </c>
      <c r="BF413" s="29">
        <v>2314.61</v>
      </c>
      <c r="BG413" s="28">
        <v>0.51170000000000004</v>
      </c>
      <c r="BH413" s="28">
        <v>0.57450000000000001</v>
      </c>
      <c r="BI413" s="28">
        <v>0.216</v>
      </c>
      <c r="BJ413" s="28">
        <v>0.15260000000000001</v>
      </c>
      <c r="BK413" s="28">
        <v>3.2300000000000002E-2</v>
      </c>
      <c r="BL413" s="28">
        <v>2.46E-2</v>
      </c>
    </row>
    <row r="414" spans="1:64" x14ac:dyDescent="0.25">
      <c r="A414" s="28" t="s">
        <v>678</v>
      </c>
      <c r="B414" s="28">
        <v>46581</v>
      </c>
      <c r="C414" s="28">
        <v>21.43</v>
      </c>
      <c r="D414" s="28">
        <v>148.77000000000001</v>
      </c>
      <c r="E414" s="29">
        <v>3188.02</v>
      </c>
      <c r="F414" s="29">
        <v>3139.62</v>
      </c>
      <c r="G414" s="28">
        <v>5.8099999999999999E-2</v>
      </c>
      <c r="H414" s="28">
        <v>5.9999999999999995E-4</v>
      </c>
      <c r="I414" s="28">
        <v>7.6200000000000004E-2</v>
      </c>
      <c r="J414" s="28">
        <v>8.9999999999999998E-4</v>
      </c>
      <c r="K414" s="28">
        <v>2.1000000000000001E-2</v>
      </c>
      <c r="L414" s="28">
        <v>0.80700000000000005</v>
      </c>
      <c r="M414" s="28">
        <v>3.61E-2</v>
      </c>
      <c r="N414" s="28">
        <v>0.1193</v>
      </c>
      <c r="O414" s="28">
        <v>1.7100000000000001E-2</v>
      </c>
      <c r="P414" s="28">
        <v>0.1041</v>
      </c>
      <c r="Q414" s="28">
        <v>151.21</v>
      </c>
      <c r="R414" s="29">
        <v>69463.09</v>
      </c>
      <c r="S414" s="28">
        <v>0.23280000000000001</v>
      </c>
      <c r="T414" s="28">
        <v>0.18079999999999999</v>
      </c>
      <c r="U414" s="28">
        <v>0.58640000000000003</v>
      </c>
      <c r="V414" s="28">
        <v>17.809999999999999</v>
      </c>
      <c r="W414" s="28">
        <v>18.32</v>
      </c>
      <c r="X414" s="29">
        <v>90790.25</v>
      </c>
      <c r="Y414" s="28">
        <v>172.68</v>
      </c>
      <c r="Z414" s="29">
        <v>269578.71999999997</v>
      </c>
      <c r="AA414" s="28">
        <v>0.75309999999999999</v>
      </c>
      <c r="AB414" s="28">
        <v>0.2293</v>
      </c>
      <c r="AC414" s="28">
        <v>1.6899999999999998E-2</v>
      </c>
      <c r="AD414" s="28">
        <v>6.9999999999999999E-4</v>
      </c>
      <c r="AE414" s="28">
        <v>0.247</v>
      </c>
      <c r="AF414" s="28">
        <v>269.58</v>
      </c>
      <c r="AG414" s="29">
        <v>9790.7900000000009</v>
      </c>
      <c r="AH414" s="29">
        <v>1020.38</v>
      </c>
      <c r="AI414" s="29">
        <v>306877.90999999997</v>
      </c>
      <c r="AJ414" s="28" t="s">
        <v>16</v>
      </c>
      <c r="AK414" s="29">
        <v>48961</v>
      </c>
      <c r="AL414" s="29">
        <v>97655.53</v>
      </c>
      <c r="AM414" s="28">
        <v>70.64</v>
      </c>
      <c r="AN414" s="28">
        <v>35.299999999999997</v>
      </c>
      <c r="AO414" s="28">
        <v>41.34</v>
      </c>
      <c r="AP414" s="28">
        <v>5.0599999999999996</v>
      </c>
      <c r="AQ414" s="29">
        <v>1091.48</v>
      </c>
      <c r="AR414" s="28">
        <v>0.67949999999999999</v>
      </c>
      <c r="AS414" s="29">
        <v>1335.51</v>
      </c>
      <c r="AT414" s="29">
        <v>2257.42</v>
      </c>
      <c r="AU414" s="29">
        <v>6991.31</v>
      </c>
      <c r="AV414" s="29">
        <v>1465.07</v>
      </c>
      <c r="AW414" s="28">
        <v>353.4</v>
      </c>
      <c r="AX414" s="29">
        <v>12402.7</v>
      </c>
      <c r="AY414" s="29">
        <v>3017.55</v>
      </c>
      <c r="AZ414" s="28">
        <v>0.24410000000000001</v>
      </c>
      <c r="BA414" s="29">
        <v>8888.2800000000007</v>
      </c>
      <c r="BB414" s="28">
        <v>0.71899999999999997</v>
      </c>
      <c r="BC414" s="28">
        <v>455.49</v>
      </c>
      <c r="BD414" s="28">
        <v>3.6799999999999999E-2</v>
      </c>
      <c r="BE414" s="29">
        <v>12361.31</v>
      </c>
      <c r="BF414" s="28">
        <v>951.87</v>
      </c>
      <c r="BG414" s="28">
        <v>8.5800000000000001E-2</v>
      </c>
      <c r="BH414" s="28">
        <v>0.61980000000000002</v>
      </c>
      <c r="BI414" s="28">
        <v>0.2114</v>
      </c>
      <c r="BJ414" s="28">
        <v>0.11609999999999999</v>
      </c>
      <c r="BK414" s="28">
        <v>3.0099999999999998E-2</v>
      </c>
      <c r="BL414" s="28">
        <v>2.2599999999999999E-2</v>
      </c>
    </row>
    <row r="415" spans="1:64" x14ac:dyDescent="0.25">
      <c r="A415" s="28" t="s">
        <v>679</v>
      </c>
      <c r="B415" s="28">
        <v>44602</v>
      </c>
      <c r="C415" s="28">
        <v>53.95</v>
      </c>
      <c r="D415" s="28">
        <v>68.45</v>
      </c>
      <c r="E415" s="29">
        <v>3692.93</v>
      </c>
      <c r="F415" s="29">
        <v>3587.19</v>
      </c>
      <c r="G415" s="28">
        <v>1.72E-2</v>
      </c>
      <c r="H415" s="28">
        <v>5.9999999999999995E-4</v>
      </c>
      <c r="I415" s="28">
        <v>5.6899999999999999E-2</v>
      </c>
      <c r="J415" s="28">
        <v>1.6999999999999999E-3</v>
      </c>
      <c r="K415" s="28">
        <v>3.3700000000000001E-2</v>
      </c>
      <c r="L415" s="28">
        <v>0.83530000000000004</v>
      </c>
      <c r="M415" s="28">
        <v>5.4600000000000003E-2</v>
      </c>
      <c r="N415" s="28">
        <v>0.39240000000000003</v>
      </c>
      <c r="O415" s="28">
        <v>1.11E-2</v>
      </c>
      <c r="P415" s="28">
        <v>0.1258</v>
      </c>
      <c r="Q415" s="28">
        <v>161.91</v>
      </c>
      <c r="R415" s="29">
        <v>56966.81</v>
      </c>
      <c r="S415" s="28">
        <v>0.23219999999999999</v>
      </c>
      <c r="T415" s="28">
        <v>0.1958</v>
      </c>
      <c r="U415" s="28">
        <v>0.57199999999999995</v>
      </c>
      <c r="V415" s="28">
        <v>18.04</v>
      </c>
      <c r="W415" s="28">
        <v>23.42</v>
      </c>
      <c r="X415" s="29">
        <v>77754.179999999993</v>
      </c>
      <c r="Y415" s="28">
        <v>154.38999999999999</v>
      </c>
      <c r="Z415" s="29">
        <v>153310.87</v>
      </c>
      <c r="AA415" s="28">
        <v>0.7077</v>
      </c>
      <c r="AB415" s="28">
        <v>0.26069999999999999</v>
      </c>
      <c r="AC415" s="28">
        <v>3.04E-2</v>
      </c>
      <c r="AD415" s="28">
        <v>1.1000000000000001E-3</v>
      </c>
      <c r="AE415" s="28">
        <v>0.29320000000000002</v>
      </c>
      <c r="AF415" s="28">
        <v>153.31</v>
      </c>
      <c r="AG415" s="29">
        <v>5079.3</v>
      </c>
      <c r="AH415" s="28">
        <v>579.74</v>
      </c>
      <c r="AI415" s="29">
        <v>168369.78</v>
      </c>
      <c r="AJ415" s="28" t="s">
        <v>16</v>
      </c>
      <c r="AK415" s="29">
        <v>29989</v>
      </c>
      <c r="AL415" s="29">
        <v>46836.97</v>
      </c>
      <c r="AM415" s="28">
        <v>54.38</v>
      </c>
      <c r="AN415" s="28">
        <v>31.25</v>
      </c>
      <c r="AO415" s="28">
        <v>35.32</v>
      </c>
      <c r="AP415" s="28">
        <v>4.66</v>
      </c>
      <c r="AQ415" s="29">
        <v>1204.68</v>
      </c>
      <c r="AR415" s="28">
        <v>1.0472999999999999</v>
      </c>
      <c r="AS415" s="29">
        <v>1086.6099999999999</v>
      </c>
      <c r="AT415" s="29">
        <v>1743.61</v>
      </c>
      <c r="AU415" s="29">
        <v>5748.37</v>
      </c>
      <c r="AV415" s="29">
        <v>1010.57</v>
      </c>
      <c r="AW415" s="28">
        <v>249.72</v>
      </c>
      <c r="AX415" s="29">
        <v>9838.8799999999992</v>
      </c>
      <c r="AY415" s="29">
        <v>3683.91</v>
      </c>
      <c r="AZ415" s="28">
        <v>0.38</v>
      </c>
      <c r="BA415" s="29">
        <v>5230.2299999999996</v>
      </c>
      <c r="BB415" s="28">
        <v>0.53949999999999998</v>
      </c>
      <c r="BC415" s="28">
        <v>780.64</v>
      </c>
      <c r="BD415" s="28">
        <v>8.0500000000000002E-2</v>
      </c>
      <c r="BE415" s="29">
        <v>9694.7800000000007</v>
      </c>
      <c r="BF415" s="29">
        <v>2378.98</v>
      </c>
      <c r="BG415" s="28">
        <v>0.55410000000000004</v>
      </c>
      <c r="BH415" s="28">
        <v>0.59489999999999998</v>
      </c>
      <c r="BI415" s="28">
        <v>0.22370000000000001</v>
      </c>
      <c r="BJ415" s="28">
        <v>0.1285</v>
      </c>
      <c r="BK415" s="28">
        <v>3.2399999999999998E-2</v>
      </c>
      <c r="BL415" s="28">
        <v>2.0500000000000001E-2</v>
      </c>
    </row>
    <row r="416" spans="1:64" x14ac:dyDescent="0.25">
      <c r="A416" s="28" t="s">
        <v>680</v>
      </c>
      <c r="B416" s="28">
        <v>44610</v>
      </c>
      <c r="C416" s="28">
        <v>53.43</v>
      </c>
      <c r="D416" s="28">
        <v>37.229999999999997</v>
      </c>
      <c r="E416" s="29">
        <v>1989.25</v>
      </c>
      <c r="F416" s="29">
        <v>1959.62</v>
      </c>
      <c r="G416" s="28">
        <v>8.8000000000000005E-3</v>
      </c>
      <c r="H416" s="28">
        <v>4.0000000000000002E-4</v>
      </c>
      <c r="I416" s="28">
        <v>3.44E-2</v>
      </c>
      <c r="J416" s="28">
        <v>1.4E-3</v>
      </c>
      <c r="K416" s="28">
        <v>0.04</v>
      </c>
      <c r="L416" s="28">
        <v>0.86870000000000003</v>
      </c>
      <c r="M416" s="28">
        <v>4.6300000000000001E-2</v>
      </c>
      <c r="N416" s="28">
        <v>0.46350000000000002</v>
      </c>
      <c r="O416" s="28">
        <v>6.6E-3</v>
      </c>
      <c r="P416" s="28">
        <v>0.1429</v>
      </c>
      <c r="Q416" s="28">
        <v>88.85</v>
      </c>
      <c r="R416" s="29">
        <v>52909.37</v>
      </c>
      <c r="S416" s="28">
        <v>0.27910000000000001</v>
      </c>
      <c r="T416" s="28">
        <v>0.18870000000000001</v>
      </c>
      <c r="U416" s="28">
        <v>0.53300000000000003</v>
      </c>
      <c r="V416" s="28">
        <v>17.899999999999999</v>
      </c>
      <c r="W416" s="28">
        <v>13.89</v>
      </c>
      <c r="X416" s="29">
        <v>70399.28</v>
      </c>
      <c r="Y416" s="28">
        <v>138.55000000000001</v>
      </c>
      <c r="Z416" s="29">
        <v>137116.28</v>
      </c>
      <c r="AA416" s="28">
        <v>0.72470000000000001</v>
      </c>
      <c r="AB416" s="28">
        <v>0.23380000000000001</v>
      </c>
      <c r="AC416" s="28">
        <v>4.02E-2</v>
      </c>
      <c r="AD416" s="28">
        <v>1.2999999999999999E-3</v>
      </c>
      <c r="AE416" s="28">
        <v>0.27679999999999999</v>
      </c>
      <c r="AF416" s="28">
        <v>137.12</v>
      </c>
      <c r="AG416" s="29">
        <v>4036.24</v>
      </c>
      <c r="AH416" s="28">
        <v>479.8</v>
      </c>
      <c r="AI416" s="29">
        <v>150476.91</v>
      </c>
      <c r="AJ416" s="28" t="s">
        <v>16</v>
      </c>
      <c r="AK416" s="29">
        <v>28640</v>
      </c>
      <c r="AL416" s="29">
        <v>43643.58</v>
      </c>
      <c r="AM416" s="28">
        <v>49.2</v>
      </c>
      <c r="AN416" s="28">
        <v>28.11</v>
      </c>
      <c r="AO416" s="28">
        <v>33.07</v>
      </c>
      <c r="AP416" s="28">
        <v>4.1100000000000003</v>
      </c>
      <c r="AQ416" s="29">
        <v>1208.72</v>
      </c>
      <c r="AR416" s="28">
        <v>0.95850000000000002</v>
      </c>
      <c r="AS416" s="29">
        <v>1155.3800000000001</v>
      </c>
      <c r="AT416" s="29">
        <v>1769.02</v>
      </c>
      <c r="AU416" s="29">
        <v>5448.57</v>
      </c>
      <c r="AV416" s="28">
        <v>965.88</v>
      </c>
      <c r="AW416" s="28">
        <v>231.55</v>
      </c>
      <c r="AX416" s="29">
        <v>9570.41</v>
      </c>
      <c r="AY416" s="29">
        <v>4409.3900000000003</v>
      </c>
      <c r="AZ416" s="28">
        <v>0.46229999999999999</v>
      </c>
      <c r="BA416" s="29">
        <v>4276.07</v>
      </c>
      <c r="BB416" s="28">
        <v>0.44829999999999998</v>
      </c>
      <c r="BC416" s="28">
        <v>852.66</v>
      </c>
      <c r="BD416" s="28">
        <v>8.9399999999999993E-2</v>
      </c>
      <c r="BE416" s="29">
        <v>9538.11</v>
      </c>
      <c r="BF416" s="29">
        <v>3153.66</v>
      </c>
      <c r="BG416" s="28">
        <v>0.91139999999999999</v>
      </c>
      <c r="BH416" s="28">
        <v>0.56689999999999996</v>
      </c>
      <c r="BI416" s="28">
        <v>0.21310000000000001</v>
      </c>
      <c r="BJ416" s="28">
        <v>0.16669999999999999</v>
      </c>
      <c r="BK416" s="28">
        <v>3.2399999999999998E-2</v>
      </c>
      <c r="BL416" s="28">
        <v>2.0899999999999998E-2</v>
      </c>
    </row>
    <row r="417" spans="1:64" x14ac:dyDescent="0.25">
      <c r="A417" s="28" t="s">
        <v>681</v>
      </c>
      <c r="B417" s="28">
        <v>49916</v>
      </c>
      <c r="C417" s="28">
        <v>64.81</v>
      </c>
      <c r="D417" s="28">
        <v>14.01</v>
      </c>
      <c r="E417" s="28">
        <v>907.69</v>
      </c>
      <c r="F417" s="28">
        <v>929.86</v>
      </c>
      <c r="G417" s="28">
        <v>4.8999999999999998E-3</v>
      </c>
      <c r="H417" s="28">
        <v>0</v>
      </c>
      <c r="I417" s="28">
        <v>6.7000000000000002E-3</v>
      </c>
      <c r="J417" s="28">
        <v>1.6000000000000001E-3</v>
      </c>
      <c r="K417" s="28">
        <v>1.8499999999999999E-2</v>
      </c>
      <c r="L417" s="28">
        <v>0.94789999999999996</v>
      </c>
      <c r="M417" s="28">
        <v>2.0400000000000001E-2</v>
      </c>
      <c r="N417" s="28">
        <v>0.34310000000000002</v>
      </c>
      <c r="O417" s="28">
        <v>5.0000000000000001E-4</v>
      </c>
      <c r="P417" s="28">
        <v>0.1303</v>
      </c>
      <c r="Q417" s="28">
        <v>44.01</v>
      </c>
      <c r="R417" s="29">
        <v>50304.75</v>
      </c>
      <c r="S417" s="28">
        <v>0.214</v>
      </c>
      <c r="T417" s="28">
        <v>0.182</v>
      </c>
      <c r="U417" s="28">
        <v>0.60389999999999999</v>
      </c>
      <c r="V417" s="28">
        <v>17.649999999999999</v>
      </c>
      <c r="W417" s="28">
        <v>7.85</v>
      </c>
      <c r="X417" s="29">
        <v>58428.81</v>
      </c>
      <c r="Y417" s="28">
        <v>111.62</v>
      </c>
      <c r="Z417" s="29">
        <v>113777.67</v>
      </c>
      <c r="AA417" s="28">
        <v>0.85070000000000001</v>
      </c>
      <c r="AB417" s="28">
        <v>0.10979999999999999</v>
      </c>
      <c r="AC417" s="28">
        <v>3.8199999999999998E-2</v>
      </c>
      <c r="AD417" s="28">
        <v>1.2999999999999999E-3</v>
      </c>
      <c r="AE417" s="28">
        <v>0.15010000000000001</v>
      </c>
      <c r="AF417" s="28">
        <v>113.78</v>
      </c>
      <c r="AG417" s="29">
        <v>2905.74</v>
      </c>
      <c r="AH417" s="28">
        <v>412.64</v>
      </c>
      <c r="AI417" s="29">
        <v>112694.21</v>
      </c>
      <c r="AJ417" s="28" t="s">
        <v>16</v>
      </c>
      <c r="AK417" s="29">
        <v>30782</v>
      </c>
      <c r="AL417" s="29">
        <v>42857.48</v>
      </c>
      <c r="AM417" s="28">
        <v>44.37</v>
      </c>
      <c r="AN417" s="28">
        <v>24.27</v>
      </c>
      <c r="AO417" s="28">
        <v>28.71</v>
      </c>
      <c r="AP417" s="28">
        <v>4.32</v>
      </c>
      <c r="AQ417" s="29">
        <v>1232.44</v>
      </c>
      <c r="AR417" s="28">
        <v>1.1341000000000001</v>
      </c>
      <c r="AS417" s="29">
        <v>1131.2</v>
      </c>
      <c r="AT417" s="29">
        <v>1744.51</v>
      </c>
      <c r="AU417" s="29">
        <v>4905.8599999999997</v>
      </c>
      <c r="AV417" s="28">
        <v>931.72</v>
      </c>
      <c r="AW417" s="28">
        <v>189.97</v>
      </c>
      <c r="AX417" s="29">
        <v>8903.27</v>
      </c>
      <c r="AY417" s="29">
        <v>4404.6899999999996</v>
      </c>
      <c r="AZ417" s="28">
        <v>0.4914</v>
      </c>
      <c r="BA417" s="29">
        <v>3883.29</v>
      </c>
      <c r="BB417" s="28">
        <v>0.43319999999999997</v>
      </c>
      <c r="BC417" s="28">
        <v>675.53</v>
      </c>
      <c r="BD417" s="28">
        <v>7.5399999999999995E-2</v>
      </c>
      <c r="BE417" s="29">
        <v>8963.51</v>
      </c>
      <c r="BF417" s="29">
        <v>4008.14</v>
      </c>
      <c r="BG417" s="28">
        <v>1.3176000000000001</v>
      </c>
      <c r="BH417" s="28">
        <v>0.54590000000000005</v>
      </c>
      <c r="BI417" s="28">
        <v>0.20649999999999999</v>
      </c>
      <c r="BJ417" s="28">
        <v>0.18729999999999999</v>
      </c>
      <c r="BK417" s="28">
        <v>3.49E-2</v>
      </c>
      <c r="BL417" s="28">
        <v>2.5399999999999999E-2</v>
      </c>
    </row>
    <row r="418" spans="1:64" x14ac:dyDescent="0.25">
      <c r="A418" s="28" t="s">
        <v>682</v>
      </c>
      <c r="B418" s="28">
        <v>50724</v>
      </c>
      <c r="C418" s="28">
        <v>79.62</v>
      </c>
      <c r="D418" s="28">
        <v>19.86</v>
      </c>
      <c r="E418" s="29">
        <v>1581.18</v>
      </c>
      <c r="F418" s="29">
        <v>1579.71</v>
      </c>
      <c r="G418" s="28">
        <v>6.7999999999999996E-3</v>
      </c>
      <c r="H418" s="28">
        <v>1E-4</v>
      </c>
      <c r="I418" s="28">
        <v>8.5000000000000006E-3</v>
      </c>
      <c r="J418" s="28">
        <v>1E-3</v>
      </c>
      <c r="K418" s="28">
        <v>2.5000000000000001E-2</v>
      </c>
      <c r="L418" s="28">
        <v>0.93520000000000003</v>
      </c>
      <c r="M418" s="28">
        <v>2.3400000000000001E-2</v>
      </c>
      <c r="N418" s="28">
        <v>0.26479999999999998</v>
      </c>
      <c r="O418" s="28">
        <v>2.5000000000000001E-3</v>
      </c>
      <c r="P418" s="28">
        <v>0.11360000000000001</v>
      </c>
      <c r="Q418" s="28">
        <v>72.62</v>
      </c>
      <c r="R418" s="29">
        <v>53830.55</v>
      </c>
      <c r="S418" s="28">
        <v>0.23100000000000001</v>
      </c>
      <c r="T418" s="28">
        <v>0.19409999999999999</v>
      </c>
      <c r="U418" s="28">
        <v>0.57479999999999998</v>
      </c>
      <c r="V418" s="28">
        <v>18.73</v>
      </c>
      <c r="W418" s="28">
        <v>11.47</v>
      </c>
      <c r="X418" s="29">
        <v>67080.210000000006</v>
      </c>
      <c r="Y418" s="28">
        <v>133.66999999999999</v>
      </c>
      <c r="Z418" s="29">
        <v>139596.4</v>
      </c>
      <c r="AA418" s="28">
        <v>0.87529999999999997</v>
      </c>
      <c r="AB418" s="28">
        <v>8.3500000000000005E-2</v>
      </c>
      <c r="AC418" s="28">
        <v>0.04</v>
      </c>
      <c r="AD418" s="28">
        <v>1.1999999999999999E-3</v>
      </c>
      <c r="AE418" s="28">
        <v>0.12509999999999999</v>
      </c>
      <c r="AF418" s="28">
        <v>139.6</v>
      </c>
      <c r="AG418" s="29">
        <v>3721.4</v>
      </c>
      <c r="AH418" s="28">
        <v>495.04</v>
      </c>
      <c r="AI418" s="29">
        <v>139844.29999999999</v>
      </c>
      <c r="AJ418" s="28" t="s">
        <v>16</v>
      </c>
      <c r="AK418" s="29">
        <v>35124</v>
      </c>
      <c r="AL418" s="29">
        <v>51131.07</v>
      </c>
      <c r="AM418" s="28">
        <v>42.73</v>
      </c>
      <c r="AN418" s="28">
        <v>25.56</v>
      </c>
      <c r="AO418" s="28">
        <v>27.55</v>
      </c>
      <c r="AP418" s="28">
        <v>4.4800000000000004</v>
      </c>
      <c r="AQ418" s="29">
        <v>1376.26</v>
      </c>
      <c r="AR418" s="28">
        <v>0.97099999999999997</v>
      </c>
      <c r="AS418" s="29">
        <v>1040.8399999999999</v>
      </c>
      <c r="AT418" s="29">
        <v>1762.24</v>
      </c>
      <c r="AU418" s="29">
        <v>4997.26</v>
      </c>
      <c r="AV418" s="28">
        <v>844.88</v>
      </c>
      <c r="AW418" s="28">
        <v>204</v>
      </c>
      <c r="AX418" s="29">
        <v>8849.23</v>
      </c>
      <c r="AY418" s="29">
        <v>3929.65</v>
      </c>
      <c r="AZ418" s="28">
        <v>0.4526</v>
      </c>
      <c r="BA418" s="29">
        <v>4203.8</v>
      </c>
      <c r="BB418" s="28">
        <v>0.48420000000000002</v>
      </c>
      <c r="BC418" s="28">
        <v>548.11</v>
      </c>
      <c r="BD418" s="28">
        <v>6.3100000000000003E-2</v>
      </c>
      <c r="BE418" s="29">
        <v>8681.57</v>
      </c>
      <c r="BF418" s="29">
        <v>3415.89</v>
      </c>
      <c r="BG418" s="28">
        <v>0.82909999999999995</v>
      </c>
      <c r="BH418" s="28">
        <v>0.57399999999999995</v>
      </c>
      <c r="BI418" s="28">
        <v>0.21190000000000001</v>
      </c>
      <c r="BJ418" s="28">
        <v>0.15210000000000001</v>
      </c>
      <c r="BK418" s="28">
        <v>3.6499999999999998E-2</v>
      </c>
      <c r="BL418" s="28">
        <v>2.5499999999999998E-2</v>
      </c>
    </row>
    <row r="419" spans="1:64" x14ac:dyDescent="0.25">
      <c r="A419" s="28" t="s">
        <v>683</v>
      </c>
      <c r="B419" s="28">
        <v>48215</v>
      </c>
      <c r="C419" s="28">
        <v>4.1399999999999997</v>
      </c>
      <c r="D419" s="28">
        <v>457.94</v>
      </c>
      <c r="E419" s="29">
        <v>1897.18</v>
      </c>
      <c r="F419" s="29">
        <v>1850</v>
      </c>
      <c r="G419" s="28">
        <v>2.5000000000000001E-2</v>
      </c>
      <c r="H419" s="28">
        <v>5.0000000000000001E-4</v>
      </c>
      <c r="I419" s="28">
        <v>3.7900000000000003E-2</v>
      </c>
      <c r="J419" s="28">
        <v>1E-3</v>
      </c>
      <c r="K419" s="28">
        <v>1.5800000000000002E-2</v>
      </c>
      <c r="L419" s="28">
        <v>0.88770000000000004</v>
      </c>
      <c r="M419" s="28">
        <v>3.2199999999999999E-2</v>
      </c>
      <c r="N419" s="28">
        <v>6.4899999999999999E-2</v>
      </c>
      <c r="O419" s="28">
        <v>6.8999999999999999E-3</v>
      </c>
      <c r="P419" s="28">
        <v>9.6799999999999997E-2</v>
      </c>
      <c r="Q419" s="28">
        <v>95.64</v>
      </c>
      <c r="R419" s="29">
        <v>68178.28</v>
      </c>
      <c r="S419" s="28">
        <v>0.16830000000000001</v>
      </c>
      <c r="T419" s="28">
        <v>0.1784</v>
      </c>
      <c r="U419" s="28">
        <v>0.65329999999999999</v>
      </c>
      <c r="V419" s="28">
        <v>17.079999999999998</v>
      </c>
      <c r="W419" s="28">
        <v>11.02</v>
      </c>
      <c r="X419" s="29">
        <v>92811.43</v>
      </c>
      <c r="Y419" s="28">
        <v>171.69</v>
      </c>
      <c r="Z419" s="29">
        <v>191681.23</v>
      </c>
      <c r="AA419" s="28">
        <v>0.9395</v>
      </c>
      <c r="AB419" s="28">
        <v>5.0299999999999997E-2</v>
      </c>
      <c r="AC419" s="28">
        <v>9.7000000000000003E-3</v>
      </c>
      <c r="AD419" s="28">
        <v>5.0000000000000001E-4</v>
      </c>
      <c r="AE419" s="28">
        <v>6.0499999999999998E-2</v>
      </c>
      <c r="AF419" s="28">
        <v>191.68</v>
      </c>
      <c r="AG419" s="29">
        <v>9103.6</v>
      </c>
      <c r="AH419" s="29">
        <v>1227.6099999999999</v>
      </c>
      <c r="AI419" s="29">
        <v>221003.05</v>
      </c>
      <c r="AJ419" s="28" t="s">
        <v>16</v>
      </c>
      <c r="AK419" s="29">
        <v>58020</v>
      </c>
      <c r="AL419" s="29">
        <v>109780.84</v>
      </c>
      <c r="AM419" s="28">
        <v>105.89</v>
      </c>
      <c r="AN419" s="28">
        <v>47.71</v>
      </c>
      <c r="AO419" s="28">
        <v>61.21</v>
      </c>
      <c r="AP419" s="28">
        <v>4.51</v>
      </c>
      <c r="AQ419" s="29">
        <v>2436.04</v>
      </c>
      <c r="AR419" s="28">
        <v>0.72170000000000001</v>
      </c>
      <c r="AS419" s="29">
        <v>1522.15</v>
      </c>
      <c r="AT419" s="29">
        <v>1772.5</v>
      </c>
      <c r="AU419" s="29">
        <v>7255.41</v>
      </c>
      <c r="AV419" s="29">
        <v>1424.08</v>
      </c>
      <c r="AW419" s="28">
        <v>276.89</v>
      </c>
      <c r="AX419" s="29">
        <v>12251.04</v>
      </c>
      <c r="AY419" s="29">
        <v>3079.26</v>
      </c>
      <c r="AZ419" s="28">
        <v>0.24660000000000001</v>
      </c>
      <c r="BA419" s="29">
        <v>9062.84</v>
      </c>
      <c r="BB419" s="28">
        <v>0.72570000000000001</v>
      </c>
      <c r="BC419" s="28">
        <v>345.72</v>
      </c>
      <c r="BD419" s="28">
        <v>2.7699999999999999E-2</v>
      </c>
      <c r="BE419" s="29">
        <v>12487.81</v>
      </c>
      <c r="BF419" s="29">
        <v>1813.28</v>
      </c>
      <c r="BG419" s="28">
        <v>0.17</v>
      </c>
      <c r="BH419" s="28">
        <v>0.62770000000000004</v>
      </c>
      <c r="BI419" s="28">
        <v>0.2082</v>
      </c>
      <c r="BJ419" s="28">
        <v>0.11070000000000001</v>
      </c>
      <c r="BK419" s="28">
        <v>3.3399999999999999E-2</v>
      </c>
      <c r="BL419" s="28">
        <v>0.02</v>
      </c>
    </row>
    <row r="420" spans="1:64" x14ac:dyDescent="0.25">
      <c r="A420" s="28" t="s">
        <v>684</v>
      </c>
      <c r="B420" s="28">
        <v>49379</v>
      </c>
      <c r="C420" s="28">
        <v>61</v>
      </c>
      <c r="D420" s="28">
        <v>24.08</v>
      </c>
      <c r="E420" s="29">
        <v>1468.64</v>
      </c>
      <c r="F420" s="29">
        <v>1475.43</v>
      </c>
      <c r="G420" s="28">
        <v>6.4000000000000003E-3</v>
      </c>
      <c r="H420" s="28">
        <v>1E-4</v>
      </c>
      <c r="I420" s="28">
        <v>7.9000000000000008E-3</v>
      </c>
      <c r="J420" s="28">
        <v>1.4E-3</v>
      </c>
      <c r="K420" s="28">
        <v>2.7400000000000001E-2</v>
      </c>
      <c r="L420" s="28">
        <v>0.93379999999999996</v>
      </c>
      <c r="M420" s="28">
        <v>2.29E-2</v>
      </c>
      <c r="N420" s="28">
        <v>0.27329999999999999</v>
      </c>
      <c r="O420" s="28">
        <v>3.8E-3</v>
      </c>
      <c r="P420" s="28">
        <v>0.10920000000000001</v>
      </c>
      <c r="Q420" s="28">
        <v>67</v>
      </c>
      <c r="R420" s="29">
        <v>53902.76</v>
      </c>
      <c r="S420" s="28">
        <v>0.21079999999999999</v>
      </c>
      <c r="T420" s="28">
        <v>0.19120000000000001</v>
      </c>
      <c r="U420" s="28">
        <v>0.5988</v>
      </c>
      <c r="V420" s="28">
        <v>18.989999999999998</v>
      </c>
      <c r="W420" s="28">
        <v>10.89</v>
      </c>
      <c r="X420" s="29">
        <v>64530.97</v>
      </c>
      <c r="Y420" s="28">
        <v>130.5</v>
      </c>
      <c r="Z420" s="29">
        <v>140185.20000000001</v>
      </c>
      <c r="AA420" s="28">
        <v>0.83809999999999996</v>
      </c>
      <c r="AB420" s="28">
        <v>0.1239</v>
      </c>
      <c r="AC420" s="28">
        <v>3.6799999999999999E-2</v>
      </c>
      <c r="AD420" s="28">
        <v>1.1999999999999999E-3</v>
      </c>
      <c r="AE420" s="28">
        <v>0.1623</v>
      </c>
      <c r="AF420" s="28">
        <v>140.19</v>
      </c>
      <c r="AG420" s="29">
        <v>3828.92</v>
      </c>
      <c r="AH420" s="28">
        <v>492.77</v>
      </c>
      <c r="AI420" s="29">
        <v>143834.70000000001</v>
      </c>
      <c r="AJ420" s="28" t="s">
        <v>16</v>
      </c>
      <c r="AK420" s="29">
        <v>34837</v>
      </c>
      <c r="AL420" s="29">
        <v>49892.67</v>
      </c>
      <c r="AM420" s="28">
        <v>45.98</v>
      </c>
      <c r="AN420" s="28">
        <v>26.1</v>
      </c>
      <c r="AO420" s="28">
        <v>27.8</v>
      </c>
      <c r="AP420" s="28">
        <v>4.83</v>
      </c>
      <c r="AQ420" s="29">
        <v>1088.55</v>
      </c>
      <c r="AR420" s="28">
        <v>0.91579999999999995</v>
      </c>
      <c r="AS420" s="29">
        <v>1051.6600000000001</v>
      </c>
      <c r="AT420" s="29">
        <v>1688.5</v>
      </c>
      <c r="AU420" s="29">
        <v>4958.79</v>
      </c>
      <c r="AV420" s="28">
        <v>830.27</v>
      </c>
      <c r="AW420" s="28">
        <v>141.79</v>
      </c>
      <c r="AX420" s="29">
        <v>8671</v>
      </c>
      <c r="AY420" s="29">
        <v>3917.75</v>
      </c>
      <c r="AZ420" s="28">
        <v>0.45390000000000003</v>
      </c>
      <c r="BA420" s="29">
        <v>4133.24</v>
      </c>
      <c r="BB420" s="28">
        <v>0.47889999999999999</v>
      </c>
      <c r="BC420" s="28">
        <v>579.79999999999995</v>
      </c>
      <c r="BD420" s="28">
        <v>6.7199999999999996E-2</v>
      </c>
      <c r="BE420" s="29">
        <v>8630.7900000000009</v>
      </c>
      <c r="BF420" s="29">
        <v>3308.96</v>
      </c>
      <c r="BG420" s="28">
        <v>0.80959999999999999</v>
      </c>
      <c r="BH420" s="28">
        <v>0.58230000000000004</v>
      </c>
      <c r="BI420" s="28">
        <v>0.2082</v>
      </c>
      <c r="BJ420" s="28">
        <v>0.14860000000000001</v>
      </c>
      <c r="BK420" s="28">
        <v>3.6600000000000001E-2</v>
      </c>
      <c r="BL420" s="28">
        <v>2.4299999999999999E-2</v>
      </c>
    </row>
    <row r="421" spans="1:64" x14ac:dyDescent="0.25">
      <c r="A421" s="28" t="s">
        <v>685</v>
      </c>
      <c r="B421" s="28">
        <v>49387</v>
      </c>
      <c r="C421" s="28">
        <v>48.95</v>
      </c>
      <c r="D421" s="28">
        <v>14.5</v>
      </c>
      <c r="E421" s="28">
        <v>709.72</v>
      </c>
      <c r="F421" s="28">
        <v>706.62</v>
      </c>
      <c r="G421" s="28">
        <v>2.2000000000000001E-3</v>
      </c>
      <c r="H421" s="28">
        <v>5.9999999999999995E-4</v>
      </c>
      <c r="I421" s="28">
        <v>2.8999999999999998E-3</v>
      </c>
      <c r="J421" s="28">
        <v>5.9999999999999995E-4</v>
      </c>
      <c r="K421" s="28">
        <v>8.6999999999999994E-3</v>
      </c>
      <c r="L421" s="28">
        <v>0.9768</v>
      </c>
      <c r="M421" s="28">
        <v>8.2000000000000007E-3</v>
      </c>
      <c r="N421" s="28">
        <v>0.18329999999999999</v>
      </c>
      <c r="O421" s="28">
        <v>0</v>
      </c>
      <c r="P421" s="28">
        <v>0.1084</v>
      </c>
      <c r="Q421" s="28">
        <v>36.14</v>
      </c>
      <c r="R421" s="29">
        <v>50585.91</v>
      </c>
      <c r="S421" s="28">
        <v>0.22370000000000001</v>
      </c>
      <c r="T421" s="28">
        <v>0.18479999999999999</v>
      </c>
      <c r="U421" s="28">
        <v>0.59150000000000003</v>
      </c>
      <c r="V421" s="28">
        <v>17.149999999999999</v>
      </c>
      <c r="W421" s="28">
        <v>5.75</v>
      </c>
      <c r="X421" s="29">
        <v>62663.43</v>
      </c>
      <c r="Y421" s="28">
        <v>121.1</v>
      </c>
      <c r="Z421" s="29">
        <v>112312.61</v>
      </c>
      <c r="AA421" s="28">
        <v>0.86670000000000003</v>
      </c>
      <c r="AB421" s="28">
        <v>0.1</v>
      </c>
      <c r="AC421" s="28">
        <v>3.2000000000000001E-2</v>
      </c>
      <c r="AD421" s="28">
        <v>1.2999999999999999E-3</v>
      </c>
      <c r="AE421" s="28">
        <v>0.1338</v>
      </c>
      <c r="AF421" s="28">
        <v>112.31</v>
      </c>
      <c r="AG421" s="29">
        <v>2804.5</v>
      </c>
      <c r="AH421" s="28">
        <v>399.14</v>
      </c>
      <c r="AI421" s="29">
        <v>110944.91</v>
      </c>
      <c r="AJ421" s="28" t="s">
        <v>16</v>
      </c>
      <c r="AK421" s="29">
        <v>33955</v>
      </c>
      <c r="AL421" s="29">
        <v>49569.2</v>
      </c>
      <c r="AM421" s="28">
        <v>38.840000000000003</v>
      </c>
      <c r="AN421" s="28">
        <v>24.13</v>
      </c>
      <c r="AO421" s="28">
        <v>27.17</v>
      </c>
      <c r="AP421" s="28">
        <v>4.8</v>
      </c>
      <c r="AQ421" s="29">
        <v>1301.8800000000001</v>
      </c>
      <c r="AR421" s="28">
        <v>1.0636000000000001</v>
      </c>
      <c r="AS421" s="29">
        <v>1237.18</v>
      </c>
      <c r="AT421" s="29">
        <v>1618.51</v>
      </c>
      <c r="AU421" s="29">
        <v>5392.12</v>
      </c>
      <c r="AV421" s="28">
        <v>901.48</v>
      </c>
      <c r="AW421" s="28">
        <v>137.74</v>
      </c>
      <c r="AX421" s="29">
        <v>9287.02</v>
      </c>
      <c r="AY421" s="29">
        <v>4680.4399999999996</v>
      </c>
      <c r="AZ421" s="28">
        <v>0.51729999999999998</v>
      </c>
      <c r="BA421" s="29">
        <v>3843.98</v>
      </c>
      <c r="BB421" s="28">
        <v>0.4249</v>
      </c>
      <c r="BC421" s="28">
        <v>522.97</v>
      </c>
      <c r="BD421" s="28">
        <v>5.7799999999999997E-2</v>
      </c>
      <c r="BE421" s="29">
        <v>9047.39</v>
      </c>
      <c r="BF421" s="29">
        <v>4232.43</v>
      </c>
      <c r="BG421" s="28">
        <v>1.1615</v>
      </c>
      <c r="BH421" s="28">
        <v>0.57469999999999999</v>
      </c>
      <c r="BI421" s="28">
        <v>0.22140000000000001</v>
      </c>
      <c r="BJ421" s="28">
        <v>0.1452</v>
      </c>
      <c r="BK421" s="28">
        <v>3.1899999999999998E-2</v>
      </c>
      <c r="BL421" s="28">
        <v>2.6800000000000001E-2</v>
      </c>
    </row>
    <row r="422" spans="1:64" x14ac:dyDescent="0.25">
      <c r="A422" s="28" t="s">
        <v>686</v>
      </c>
      <c r="B422" s="28">
        <v>44628</v>
      </c>
      <c r="C422" s="28">
        <v>13.52</v>
      </c>
      <c r="D422" s="28">
        <v>285.74</v>
      </c>
      <c r="E422" s="29">
        <v>3864.25</v>
      </c>
      <c r="F422" s="29">
        <v>3380.71</v>
      </c>
      <c r="G422" s="28">
        <v>5.5999999999999999E-3</v>
      </c>
      <c r="H422" s="28">
        <v>4.0000000000000002E-4</v>
      </c>
      <c r="I422" s="28">
        <v>0.36070000000000002</v>
      </c>
      <c r="J422" s="28">
        <v>1.5E-3</v>
      </c>
      <c r="K422" s="28">
        <v>4.8599999999999997E-2</v>
      </c>
      <c r="L422" s="28">
        <v>0.49230000000000002</v>
      </c>
      <c r="M422" s="28">
        <v>9.0899999999999995E-2</v>
      </c>
      <c r="N422" s="28">
        <v>0.72470000000000001</v>
      </c>
      <c r="O422" s="28">
        <v>2.53E-2</v>
      </c>
      <c r="P422" s="28">
        <v>0.158</v>
      </c>
      <c r="Q422" s="28">
        <v>152.33000000000001</v>
      </c>
      <c r="R422" s="29">
        <v>54223.360000000001</v>
      </c>
      <c r="S422" s="28">
        <v>0.215</v>
      </c>
      <c r="T422" s="28">
        <v>0.2029</v>
      </c>
      <c r="U422" s="28">
        <v>0.58199999999999996</v>
      </c>
      <c r="V422" s="28">
        <v>17.989999999999998</v>
      </c>
      <c r="W422" s="28">
        <v>25.5</v>
      </c>
      <c r="X422" s="29">
        <v>74072.22</v>
      </c>
      <c r="Y422" s="28">
        <v>149.38999999999999</v>
      </c>
      <c r="Z422" s="29">
        <v>84708.7</v>
      </c>
      <c r="AA422" s="28">
        <v>0.70620000000000005</v>
      </c>
      <c r="AB422" s="28">
        <v>0.25369999999999998</v>
      </c>
      <c r="AC422" s="28">
        <v>3.78E-2</v>
      </c>
      <c r="AD422" s="28">
        <v>2.3E-3</v>
      </c>
      <c r="AE422" s="28">
        <v>0.29770000000000002</v>
      </c>
      <c r="AF422" s="28">
        <v>84.71</v>
      </c>
      <c r="AG422" s="29">
        <v>2941</v>
      </c>
      <c r="AH422" s="28">
        <v>406.96</v>
      </c>
      <c r="AI422" s="29">
        <v>87166.38</v>
      </c>
      <c r="AJ422" s="28" t="s">
        <v>16</v>
      </c>
      <c r="AK422" s="29">
        <v>23742</v>
      </c>
      <c r="AL422" s="29">
        <v>33952.839999999997</v>
      </c>
      <c r="AM422" s="28">
        <v>56.16</v>
      </c>
      <c r="AN422" s="28">
        <v>32.04</v>
      </c>
      <c r="AO422" s="28">
        <v>38.56</v>
      </c>
      <c r="AP422" s="28">
        <v>4.62</v>
      </c>
      <c r="AQ422" s="28">
        <v>11.1</v>
      </c>
      <c r="AR422" s="28">
        <v>1.1093999999999999</v>
      </c>
      <c r="AS422" s="29">
        <v>1428.96</v>
      </c>
      <c r="AT422" s="29">
        <v>2123.46</v>
      </c>
      <c r="AU422" s="29">
        <v>6328.88</v>
      </c>
      <c r="AV422" s="29">
        <v>1138.95</v>
      </c>
      <c r="AW422" s="28">
        <v>557.91</v>
      </c>
      <c r="AX422" s="29">
        <v>11578.16</v>
      </c>
      <c r="AY422" s="29">
        <v>6376.36</v>
      </c>
      <c r="AZ422" s="28">
        <v>0.55800000000000005</v>
      </c>
      <c r="BA422" s="29">
        <v>3285.17</v>
      </c>
      <c r="BB422" s="28">
        <v>0.28749999999999998</v>
      </c>
      <c r="BC422" s="29">
        <v>1766.1</v>
      </c>
      <c r="BD422" s="28">
        <v>0.1545</v>
      </c>
      <c r="BE422" s="29">
        <v>11427.63</v>
      </c>
      <c r="BF422" s="29">
        <v>4883.3999999999996</v>
      </c>
      <c r="BG422" s="28">
        <v>2.4802</v>
      </c>
      <c r="BH422" s="28">
        <v>0.53969999999999996</v>
      </c>
      <c r="BI422" s="28">
        <v>0.20619999999999999</v>
      </c>
      <c r="BJ422" s="28">
        <v>0.21049999999999999</v>
      </c>
      <c r="BK422" s="28">
        <v>2.8199999999999999E-2</v>
      </c>
      <c r="BL422" s="28">
        <v>1.54E-2</v>
      </c>
    </row>
    <row r="423" spans="1:64" x14ac:dyDescent="0.25">
      <c r="A423" s="28" t="s">
        <v>687</v>
      </c>
      <c r="B423" s="28">
        <v>49510</v>
      </c>
      <c r="C423" s="28">
        <v>83.24</v>
      </c>
      <c r="D423" s="28">
        <v>12.52</v>
      </c>
      <c r="E423" s="29">
        <v>1042.0899999999999</v>
      </c>
      <c r="F423" s="29">
        <v>1060.57</v>
      </c>
      <c r="G423" s="28">
        <v>2.2000000000000001E-3</v>
      </c>
      <c r="H423" s="28">
        <v>1E-4</v>
      </c>
      <c r="I423" s="28">
        <v>3.7000000000000002E-3</v>
      </c>
      <c r="J423" s="28">
        <v>1.6000000000000001E-3</v>
      </c>
      <c r="K423" s="28">
        <v>9.4999999999999998E-3</v>
      </c>
      <c r="L423" s="28">
        <v>0.96789999999999998</v>
      </c>
      <c r="M423" s="28">
        <v>1.4999999999999999E-2</v>
      </c>
      <c r="N423" s="28">
        <v>0.42930000000000001</v>
      </c>
      <c r="O423" s="28">
        <v>1.4E-3</v>
      </c>
      <c r="P423" s="28">
        <v>0.1308</v>
      </c>
      <c r="Q423" s="28">
        <v>50.27</v>
      </c>
      <c r="R423" s="29">
        <v>48488.75</v>
      </c>
      <c r="S423" s="28">
        <v>0.2336</v>
      </c>
      <c r="T423" s="28">
        <v>0.15229999999999999</v>
      </c>
      <c r="U423" s="28">
        <v>0.61419999999999997</v>
      </c>
      <c r="V423" s="28">
        <v>17.7</v>
      </c>
      <c r="W423" s="28">
        <v>8.98</v>
      </c>
      <c r="X423" s="29">
        <v>57587.68</v>
      </c>
      <c r="Y423" s="28">
        <v>112.28</v>
      </c>
      <c r="Z423" s="29">
        <v>93110.399999999994</v>
      </c>
      <c r="AA423" s="28">
        <v>0.90400000000000003</v>
      </c>
      <c r="AB423" s="28">
        <v>5.1799999999999999E-2</v>
      </c>
      <c r="AC423" s="28">
        <v>4.2599999999999999E-2</v>
      </c>
      <c r="AD423" s="28">
        <v>1.6000000000000001E-3</v>
      </c>
      <c r="AE423" s="28">
        <v>9.69E-2</v>
      </c>
      <c r="AF423" s="28">
        <v>93.11</v>
      </c>
      <c r="AG423" s="29">
        <v>2227.14</v>
      </c>
      <c r="AH423" s="28">
        <v>346.12</v>
      </c>
      <c r="AI423" s="29">
        <v>86189.27</v>
      </c>
      <c r="AJ423" s="28" t="s">
        <v>16</v>
      </c>
      <c r="AK423" s="29">
        <v>30050</v>
      </c>
      <c r="AL423" s="29">
        <v>40580.6</v>
      </c>
      <c r="AM423" s="28">
        <v>35.28</v>
      </c>
      <c r="AN423" s="28">
        <v>23.47</v>
      </c>
      <c r="AO423" s="28">
        <v>24.73</v>
      </c>
      <c r="AP423" s="28">
        <v>4.5199999999999996</v>
      </c>
      <c r="AQ423" s="28">
        <v>981.71</v>
      </c>
      <c r="AR423" s="28">
        <v>1.0723</v>
      </c>
      <c r="AS423" s="29">
        <v>1110.4000000000001</v>
      </c>
      <c r="AT423" s="29">
        <v>1965.66</v>
      </c>
      <c r="AU423" s="29">
        <v>5093.83</v>
      </c>
      <c r="AV423" s="28">
        <v>802.32</v>
      </c>
      <c r="AW423" s="28">
        <v>245.8</v>
      </c>
      <c r="AX423" s="29">
        <v>9218</v>
      </c>
      <c r="AY423" s="29">
        <v>5353.74</v>
      </c>
      <c r="AZ423" s="28">
        <v>0.58020000000000005</v>
      </c>
      <c r="BA423" s="29">
        <v>3057.09</v>
      </c>
      <c r="BB423" s="28">
        <v>0.33129999999999998</v>
      </c>
      <c r="BC423" s="28">
        <v>816.42</v>
      </c>
      <c r="BD423" s="28">
        <v>8.8499999999999995E-2</v>
      </c>
      <c r="BE423" s="29">
        <v>9227.25</v>
      </c>
      <c r="BF423" s="29">
        <v>5428.83</v>
      </c>
      <c r="BG423" s="28">
        <v>2.2812999999999999</v>
      </c>
      <c r="BH423" s="28">
        <v>0.54710000000000003</v>
      </c>
      <c r="BI423" s="28">
        <v>0.2228</v>
      </c>
      <c r="BJ423" s="28">
        <v>0.16869999999999999</v>
      </c>
      <c r="BK423" s="28">
        <v>3.73E-2</v>
      </c>
      <c r="BL423" s="28">
        <v>2.41E-2</v>
      </c>
    </row>
    <row r="424" spans="1:64" x14ac:dyDescent="0.25">
      <c r="A424" s="28" t="s">
        <v>688</v>
      </c>
      <c r="B424" s="28">
        <v>49395</v>
      </c>
      <c r="C424" s="28">
        <v>73.900000000000006</v>
      </c>
      <c r="D424" s="28">
        <v>9.9</v>
      </c>
      <c r="E424" s="28">
        <v>731.52</v>
      </c>
      <c r="F424" s="28">
        <v>762.86</v>
      </c>
      <c r="G424" s="28">
        <v>4.7999999999999996E-3</v>
      </c>
      <c r="H424" s="28">
        <v>1E-4</v>
      </c>
      <c r="I424" s="28">
        <v>6.8999999999999999E-3</v>
      </c>
      <c r="J424" s="28">
        <v>5.9999999999999995E-4</v>
      </c>
      <c r="K424" s="28">
        <v>3.6299999999999999E-2</v>
      </c>
      <c r="L424" s="28">
        <v>0.92130000000000001</v>
      </c>
      <c r="M424" s="28">
        <v>2.9899999999999999E-2</v>
      </c>
      <c r="N424" s="28">
        <v>0.32629999999999998</v>
      </c>
      <c r="O424" s="28">
        <v>0</v>
      </c>
      <c r="P424" s="28">
        <v>0.12620000000000001</v>
      </c>
      <c r="Q424" s="28">
        <v>38.74</v>
      </c>
      <c r="R424" s="29">
        <v>49608.02</v>
      </c>
      <c r="S424" s="28">
        <v>0.2641</v>
      </c>
      <c r="T424" s="28">
        <v>0.16220000000000001</v>
      </c>
      <c r="U424" s="28">
        <v>0.57369999999999999</v>
      </c>
      <c r="V424" s="28">
        <v>17.149999999999999</v>
      </c>
      <c r="W424" s="28">
        <v>7.12</v>
      </c>
      <c r="X424" s="29">
        <v>60529.41</v>
      </c>
      <c r="Y424" s="28">
        <v>99.52</v>
      </c>
      <c r="Z424" s="29">
        <v>105886.45</v>
      </c>
      <c r="AA424" s="28">
        <v>0.87709999999999999</v>
      </c>
      <c r="AB424" s="28">
        <v>7.5899999999999995E-2</v>
      </c>
      <c r="AC424" s="28">
        <v>4.5499999999999999E-2</v>
      </c>
      <c r="AD424" s="28">
        <v>1.5E-3</v>
      </c>
      <c r="AE424" s="28">
        <v>0.124</v>
      </c>
      <c r="AF424" s="28">
        <v>105.89</v>
      </c>
      <c r="AG424" s="29">
        <v>2619.4899999999998</v>
      </c>
      <c r="AH424" s="28">
        <v>380.71</v>
      </c>
      <c r="AI424" s="29">
        <v>97237.73</v>
      </c>
      <c r="AJ424" s="28" t="s">
        <v>16</v>
      </c>
      <c r="AK424" s="29">
        <v>32468</v>
      </c>
      <c r="AL424" s="29">
        <v>43596.18</v>
      </c>
      <c r="AM424" s="28">
        <v>38.659999999999997</v>
      </c>
      <c r="AN424" s="28">
        <v>23.83</v>
      </c>
      <c r="AO424" s="28">
        <v>28.43</v>
      </c>
      <c r="AP424" s="28">
        <v>4.5</v>
      </c>
      <c r="AQ424" s="29">
        <v>1166.28</v>
      </c>
      <c r="AR424" s="28">
        <v>1.2102999999999999</v>
      </c>
      <c r="AS424" s="29">
        <v>1323.9</v>
      </c>
      <c r="AT424" s="29">
        <v>1846.41</v>
      </c>
      <c r="AU424" s="29">
        <v>5287.05</v>
      </c>
      <c r="AV424" s="28">
        <v>908.02</v>
      </c>
      <c r="AW424" s="28">
        <v>151.63</v>
      </c>
      <c r="AX424" s="29">
        <v>9517</v>
      </c>
      <c r="AY424" s="29">
        <v>4847.8100000000004</v>
      </c>
      <c r="AZ424" s="28">
        <v>0.51349999999999996</v>
      </c>
      <c r="BA424" s="29">
        <v>3980.15</v>
      </c>
      <c r="BB424" s="28">
        <v>0.42159999999999997</v>
      </c>
      <c r="BC424" s="28">
        <v>612.28</v>
      </c>
      <c r="BD424" s="28">
        <v>6.4899999999999999E-2</v>
      </c>
      <c r="BE424" s="29">
        <v>9440.24</v>
      </c>
      <c r="BF424" s="29">
        <v>4749.7700000000004</v>
      </c>
      <c r="BG424" s="28">
        <v>1.6970000000000001</v>
      </c>
      <c r="BH424" s="28">
        <v>0.5544</v>
      </c>
      <c r="BI424" s="28">
        <v>0.20130000000000001</v>
      </c>
      <c r="BJ424" s="28">
        <v>0.17460000000000001</v>
      </c>
      <c r="BK424" s="28">
        <v>3.32E-2</v>
      </c>
      <c r="BL424" s="28">
        <v>3.6499999999999998E-2</v>
      </c>
    </row>
    <row r="425" spans="1:64" x14ac:dyDescent="0.25">
      <c r="A425" s="28" t="s">
        <v>689</v>
      </c>
      <c r="B425" s="28">
        <v>48579</v>
      </c>
      <c r="C425" s="28">
        <v>89.57</v>
      </c>
      <c r="D425" s="28">
        <v>11.53</v>
      </c>
      <c r="E425" s="29">
        <v>1032.75</v>
      </c>
      <c r="F425" s="29">
        <v>1035.43</v>
      </c>
      <c r="G425" s="28">
        <v>3.3E-3</v>
      </c>
      <c r="H425" s="28">
        <v>0</v>
      </c>
      <c r="I425" s="28">
        <v>4.1999999999999997E-3</v>
      </c>
      <c r="J425" s="28">
        <v>6.9999999999999999E-4</v>
      </c>
      <c r="K425" s="28">
        <v>5.8999999999999999E-3</v>
      </c>
      <c r="L425" s="28">
        <v>0.97289999999999999</v>
      </c>
      <c r="M425" s="28">
        <v>1.2999999999999999E-2</v>
      </c>
      <c r="N425" s="28">
        <v>0.3785</v>
      </c>
      <c r="O425" s="28">
        <v>0</v>
      </c>
      <c r="P425" s="28">
        <v>0.1305</v>
      </c>
      <c r="Q425" s="28">
        <v>47.89</v>
      </c>
      <c r="R425" s="29">
        <v>48573.19</v>
      </c>
      <c r="S425" s="28">
        <v>0.22450000000000001</v>
      </c>
      <c r="T425" s="28">
        <v>0.17180000000000001</v>
      </c>
      <c r="U425" s="28">
        <v>0.60360000000000003</v>
      </c>
      <c r="V425" s="28">
        <v>17.97</v>
      </c>
      <c r="W425" s="28">
        <v>7.82</v>
      </c>
      <c r="X425" s="29">
        <v>62855.45</v>
      </c>
      <c r="Y425" s="28">
        <v>128.11000000000001</v>
      </c>
      <c r="Z425" s="29">
        <v>101118.72</v>
      </c>
      <c r="AA425" s="28">
        <v>0.90039999999999998</v>
      </c>
      <c r="AB425" s="28">
        <v>5.4100000000000002E-2</v>
      </c>
      <c r="AC425" s="28">
        <v>4.4299999999999999E-2</v>
      </c>
      <c r="AD425" s="28">
        <v>1.1000000000000001E-3</v>
      </c>
      <c r="AE425" s="28">
        <v>0.1</v>
      </c>
      <c r="AF425" s="28">
        <v>101.12</v>
      </c>
      <c r="AG425" s="29">
        <v>2440.58</v>
      </c>
      <c r="AH425" s="28">
        <v>379</v>
      </c>
      <c r="AI425" s="29">
        <v>96500.69</v>
      </c>
      <c r="AJ425" s="28" t="s">
        <v>16</v>
      </c>
      <c r="AK425" s="29">
        <v>30603</v>
      </c>
      <c r="AL425" s="29">
        <v>41599.440000000002</v>
      </c>
      <c r="AM425" s="28">
        <v>34.42</v>
      </c>
      <c r="AN425" s="28">
        <v>23.36</v>
      </c>
      <c r="AO425" s="28">
        <v>25.85</v>
      </c>
      <c r="AP425" s="28">
        <v>4.6399999999999997</v>
      </c>
      <c r="AQ425" s="29">
        <v>1149.3599999999999</v>
      </c>
      <c r="AR425" s="28">
        <v>1.1233</v>
      </c>
      <c r="AS425" s="29">
        <v>1180.54</v>
      </c>
      <c r="AT425" s="29">
        <v>1965.94</v>
      </c>
      <c r="AU425" s="29">
        <v>5120.54</v>
      </c>
      <c r="AV425" s="28">
        <v>833.44</v>
      </c>
      <c r="AW425" s="28">
        <v>243.77</v>
      </c>
      <c r="AX425" s="29">
        <v>9344.2199999999993</v>
      </c>
      <c r="AY425" s="29">
        <v>5049.68</v>
      </c>
      <c r="AZ425" s="28">
        <v>0.54769999999999996</v>
      </c>
      <c r="BA425" s="29">
        <v>3469.95</v>
      </c>
      <c r="BB425" s="28">
        <v>0.37640000000000001</v>
      </c>
      <c r="BC425" s="28">
        <v>700.04</v>
      </c>
      <c r="BD425" s="28">
        <v>7.5899999999999995E-2</v>
      </c>
      <c r="BE425" s="29">
        <v>9219.66</v>
      </c>
      <c r="BF425" s="29">
        <v>4856.32</v>
      </c>
      <c r="BG425" s="28">
        <v>1.8251999999999999</v>
      </c>
      <c r="BH425" s="28">
        <v>0.54790000000000005</v>
      </c>
      <c r="BI425" s="28">
        <v>0.21440000000000001</v>
      </c>
      <c r="BJ425" s="28">
        <v>0.17249999999999999</v>
      </c>
      <c r="BK425" s="28">
        <v>3.95E-2</v>
      </c>
      <c r="BL425" s="28">
        <v>2.58E-2</v>
      </c>
    </row>
    <row r="426" spans="1:64" x14ac:dyDescent="0.25">
      <c r="A426" s="28" t="s">
        <v>690</v>
      </c>
      <c r="B426" s="28">
        <v>44636</v>
      </c>
      <c r="C426" s="28">
        <v>30.43</v>
      </c>
      <c r="D426" s="28">
        <v>283.45999999999998</v>
      </c>
      <c r="E426" s="29">
        <v>8625.14</v>
      </c>
      <c r="F426" s="29">
        <v>7967.1</v>
      </c>
      <c r="G426" s="28">
        <v>1.43E-2</v>
      </c>
      <c r="H426" s="28">
        <v>5.9999999999999995E-4</v>
      </c>
      <c r="I426" s="28">
        <v>0.1258</v>
      </c>
      <c r="J426" s="28">
        <v>1.6000000000000001E-3</v>
      </c>
      <c r="K426" s="28">
        <v>4.2700000000000002E-2</v>
      </c>
      <c r="L426" s="28">
        <v>0.76200000000000001</v>
      </c>
      <c r="M426" s="28">
        <v>5.2999999999999999E-2</v>
      </c>
      <c r="N426" s="28">
        <v>0.4713</v>
      </c>
      <c r="O426" s="28">
        <v>3.04E-2</v>
      </c>
      <c r="P426" s="28">
        <v>0.13780000000000001</v>
      </c>
      <c r="Q426" s="28">
        <v>373.33</v>
      </c>
      <c r="R426" s="29">
        <v>59865.65</v>
      </c>
      <c r="S426" s="28">
        <v>0.245</v>
      </c>
      <c r="T426" s="28">
        <v>0.20250000000000001</v>
      </c>
      <c r="U426" s="28">
        <v>0.55259999999999998</v>
      </c>
      <c r="V426" s="28">
        <v>18.670000000000002</v>
      </c>
      <c r="W426" s="28">
        <v>43.05</v>
      </c>
      <c r="X426" s="29">
        <v>86539.07</v>
      </c>
      <c r="Y426" s="28">
        <v>197.55</v>
      </c>
      <c r="Z426" s="29">
        <v>142681.23000000001</v>
      </c>
      <c r="AA426" s="28">
        <v>0.72489999999999999</v>
      </c>
      <c r="AB426" s="28">
        <v>0.248</v>
      </c>
      <c r="AC426" s="28">
        <v>2.5999999999999999E-2</v>
      </c>
      <c r="AD426" s="28">
        <v>1E-3</v>
      </c>
      <c r="AE426" s="28">
        <v>0.27529999999999999</v>
      </c>
      <c r="AF426" s="28">
        <v>142.68</v>
      </c>
      <c r="AG426" s="29">
        <v>5307.05</v>
      </c>
      <c r="AH426" s="28">
        <v>642.29999999999995</v>
      </c>
      <c r="AI426" s="29">
        <v>158500.85</v>
      </c>
      <c r="AJ426" s="28" t="s">
        <v>16</v>
      </c>
      <c r="AK426" s="29">
        <v>30822</v>
      </c>
      <c r="AL426" s="29">
        <v>44322.17</v>
      </c>
      <c r="AM426" s="28">
        <v>63.09</v>
      </c>
      <c r="AN426" s="28">
        <v>35.130000000000003</v>
      </c>
      <c r="AO426" s="28">
        <v>41.15</v>
      </c>
      <c r="AP426" s="28">
        <v>4.6500000000000004</v>
      </c>
      <c r="AQ426" s="29">
        <v>1064.78</v>
      </c>
      <c r="AR426" s="28">
        <v>1.01</v>
      </c>
      <c r="AS426" s="29">
        <v>1135.07</v>
      </c>
      <c r="AT426" s="29">
        <v>1904</v>
      </c>
      <c r="AU426" s="29">
        <v>5944.85</v>
      </c>
      <c r="AV426" s="29">
        <v>1092.27</v>
      </c>
      <c r="AW426" s="28">
        <v>497.32</v>
      </c>
      <c r="AX426" s="29">
        <v>10573.51</v>
      </c>
      <c r="AY426" s="29">
        <v>4180.42</v>
      </c>
      <c r="AZ426" s="28">
        <v>0.39850000000000002</v>
      </c>
      <c r="BA426" s="29">
        <v>5327.69</v>
      </c>
      <c r="BB426" s="28">
        <v>0.50790000000000002</v>
      </c>
      <c r="BC426" s="28">
        <v>981.21</v>
      </c>
      <c r="BD426" s="28">
        <v>9.35E-2</v>
      </c>
      <c r="BE426" s="29">
        <v>10489.32</v>
      </c>
      <c r="BF426" s="29">
        <v>2769.69</v>
      </c>
      <c r="BG426" s="28">
        <v>0.70079999999999998</v>
      </c>
      <c r="BH426" s="28">
        <v>0.58979999999999999</v>
      </c>
      <c r="BI426" s="28">
        <v>0.22189999999999999</v>
      </c>
      <c r="BJ426" s="28">
        <v>0.14449999999999999</v>
      </c>
      <c r="BK426" s="28">
        <v>2.7400000000000001E-2</v>
      </c>
      <c r="BL426" s="28">
        <v>1.6400000000000001E-2</v>
      </c>
    </row>
    <row r="427" spans="1:64" x14ac:dyDescent="0.25">
      <c r="A427" s="28" t="s">
        <v>691</v>
      </c>
      <c r="B427" s="28">
        <v>47597</v>
      </c>
      <c r="C427" s="28">
        <v>95.43</v>
      </c>
      <c r="D427" s="28">
        <v>10.34</v>
      </c>
      <c r="E427" s="28">
        <v>986.8</v>
      </c>
      <c r="F427" s="29">
        <v>1023.1</v>
      </c>
      <c r="G427" s="28">
        <v>3.0000000000000001E-3</v>
      </c>
      <c r="H427" s="28">
        <v>2.0000000000000001E-4</v>
      </c>
      <c r="I427" s="28">
        <v>6.3E-3</v>
      </c>
      <c r="J427" s="28">
        <v>6.9999999999999999E-4</v>
      </c>
      <c r="K427" s="28">
        <v>3.3099999999999997E-2</v>
      </c>
      <c r="L427" s="28">
        <v>0.93169999999999997</v>
      </c>
      <c r="M427" s="28">
        <v>2.5000000000000001E-2</v>
      </c>
      <c r="N427" s="28">
        <v>0.36209999999999998</v>
      </c>
      <c r="O427" s="28">
        <v>0</v>
      </c>
      <c r="P427" s="28">
        <v>0.13639999999999999</v>
      </c>
      <c r="Q427" s="28">
        <v>48.21</v>
      </c>
      <c r="R427" s="29">
        <v>50383.83</v>
      </c>
      <c r="S427" s="28">
        <v>0.2414</v>
      </c>
      <c r="T427" s="28">
        <v>0.18099999999999999</v>
      </c>
      <c r="U427" s="28">
        <v>0.57750000000000001</v>
      </c>
      <c r="V427" s="28">
        <v>17.510000000000002</v>
      </c>
      <c r="W427" s="28">
        <v>8.48</v>
      </c>
      <c r="X427" s="29">
        <v>60644.59</v>
      </c>
      <c r="Y427" s="28">
        <v>112.89</v>
      </c>
      <c r="Z427" s="29">
        <v>100428.6</v>
      </c>
      <c r="AA427" s="28">
        <v>0.88300000000000001</v>
      </c>
      <c r="AB427" s="28">
        <v>6.6100000000000006E-2</v>
      </c>
      <c r="AC427" s="28">
        <v>4.9099999999999998E-2</v>
      </c>
      <c r="AD427" s="28">
        <v>1.8E-3</v>
      </c>
      <c r="AE427" s="28">
        <v>0.11799999999999999</v>
      </c>
      <c r="AF427" s="28">
        <v>100.43</v>
      </c>
      <c r="AG427" s="29">
        <v>2368.2800000000002</v>
      </c>
      <c r="AH427" s="28">
        <v>347.74</v>
      </c>
      <c r="AI427" s="29">
        <v>95740.21</v>
      </c>
      <c r="AJ427" s="28" t="s">
        <v>16</v>
      </c>
      <c r="AK427" s="29">
        <v>31589</v>
      </c>
      <c r="AL427" s="29">
        <v>43761.120000000003</v>
      </c>
      <c r="AM427" s="28">
        <v>36.33</v>
      </c>
      <c r="AN427" s="28">
        <v>22.65</v>
      </c>
      <c r="AO427" s="28">
        <v>25.99</v>
      </c>
      <c r="AP427" s="28">
        <v>4.33</v>
      </c>
      <c r="AQ427" s="29">
        <v>1209.1600000000001</v>
      </c>
      <c r="AR427" s="28">
        <v>1.19</v>
      </c>
      <c r="AS427" s="29">
        <v>1092.57</v>
      </c>
      <c r="AT427" s="29">
        <v>1836.19</v>
      </c>
      <c r="AU427" s="29">
        <v>5064.84</v>
      </c>
      <c r="AV427" s="28">
        <v>876.29</v>
      </c>
      <c r="AW427" s="28">
        <v>187</v>
      </c>
      <c r="AX427" s="29">
        <v>9056.89</v>
      </c>
      <c r="AY427" s="29">
        <v>4937.37</v>
      </c>
      <c r="AZ427" s="28">
        <v>0.54249999999999998</v>
      </c>
      <c r="BA427" s="29">
        <v>3531.39</v>
      </c>
      <c r="BB427" s="28">
        <v>0.38800000000000001</v>
      </c>
      <c r="BC427" s="28">
        <v>632.85</v>
      </c>
      <c r="BD427" s="28">
        <v>6.9500000000000006E-2</v>
      </c>
      <c r="BE427" s="29">
        <v>9101.61</v>
      </c>
      <c r="BF427" s="29">
        <v>4728.34</v>
      </c>
      <c r="BG427" s="28">
        <v>1.6835</v>
      </c>
      <c r="BH427" s="28">
        <v>0.55910000000000004</v>
      </c>
      <c r="BI427" s="28">
        <v>0.20499999999999999</v>
      </c>
      <c r="BJ427" s="28">
        <v>0.17130000000000001</v>
      </c>
      <c r="BK427" s="28">
        <v>3.6600000000000001E-2</v>
      </c>
      <c r="BL427" s="28">
        <v>2.8000000000000001E-2</v>
      </c>
    </row>
    <row r="428" spans="1:64" x14ac:dyDescent="0.25">
      <c r="A428" s="28" t="s">
        <v>692</v>
      </c>
      <c r="B428" s="28">
        <v>45575</v>
      </c>
      <c r="C428" s="28">
        <v>108.14</v>
      </c>
      <c r="D428" s="28">
        <v>14.5</v>
      </c>
      <c r="E428" s="29">
        <v>1567.96</v>
      </c>
      <c r="F428" s="29">
        <v>1533.33</v>
      </c>
      <c r="G428" s="28">
        <v>3.7000000000000002E-3</v>
      </c>
      <c r="H428" s="28">
        <v>2.0000000000000001E-4</v>
      </c>
      <c r="I428" s="28">
        <v>1.2500000000000001E-2</v>
      </c>
      <c r="J428" s="28">
        <v>1.6999999999999999E-3</v>
      </c>
      <c r="K428" s="28">
        <v>3.1E-2</v>
      </c>
      <c r="L428" s="28">
        <v>0.91779999999999995</v>
      </c>
      <c r="M428" s="28">
        <v>3.32E-2</v>
      </c>
      <c r="N428" s="28">
        <v>0.45219999999999999</v>
      </c>
      <c r="O428" s="28">
        <v>2.0999999999999999E-3</v>
      </c>
      <c r="P428" s="28">
        <v>0.15040000000000001</v>
      </c>
      <c r="Q428" s="28">
        <v>71.400000000000006</v>
      </c>
      <c r="R428" s="29">
        <v>51235.44</v>
      </c>
      <c r="S428" s="28">
        <v>0.1898</v>
      </c>
      <c r="T428" s="28">
        <v>0.1719</v>
      </c>
      <c r="U428" s="28">
        <v>0.6391</v>
      </c>
      <c r="V428" s="28">
        <v>17.53</v>
      </c>
      <c r="W428" s="28">
        <v>11.73</v>
      </c>
      <c r="X428" s="29">
        <v>63366.73</v>
      </c>
      <c r="Y428" s="28">
        <v>129.26</v>
      </c>
      <c r="Z428" s="29">
        <v>108208.42</v>
      </c>
      <c r="AA428" s="28">
        <v>0.80969999999999998</v>
      </c>
      <c r="AB428" s="28">
        <v>0.14510000000000001</v>
      </c>
      <c r="AC428" s="28">
        <v>4.3700000000000003E-2</v>
      </c>
      <c r="AD428" s="28">
        <v>1.6000000000000001E-3</v>
      </c>
      <c r="AE428" s="28">
        <v>0.1928</v>
      </c>
      <c r="AF428" s="28">
        <v>108.21</v>
      </c>
      <c r="AG428" s="29">
        <v>2833.6</v>
      </c>
      <c r="AH428" s="28">
        <v>390.44</v>
      </c>
      <c r="AI428" s="29">
        <v>110470.27</v>
      </c>
      <c r="AJ428" s="28" t="s">
        <v>16</v>
      </c>
      <c r="AK428" s="29">
        <v>29031</v>
      </c>
      <c r="AL428" s="29">
        <v>39743.15</v>
      </c>
      <c r="AM428" s="28">
        <v>41.77</v>
      </c>
      <c r="AN428" s="28">
        <v>24.39</v>
      </c>
      <c r="AO428" s="28">
        <v>29.08</v>
      </c>
      <c r="AP428" s="28">
        <v>4.2</v>
      </c>
      <c r="AQ428" s="28">
        <v>867.9</v>
      </c>
      <c r="AR428" s="28">
        <v>1.0759000000000001</v>
      </c>
      <c r="AS428" s="29">
        <v>1119.78</v>
      </c>
      <c r="AT428" s="29">
        <v>1828.12</v>
      </c>
      <c r="AU428" s="29">
        <v>5210.71</v>
      </c>
      <c r="AV428" s="28">
        <v>867.84</v>
      </c>
      <c r="AW428" s="28">
        <v>229.67</v>
      </c>
      <c r="AX428" s="29">
        <v>9256.1299999999992</v>
      </c>
      <c r="AY428" s="29">
        <v>5064.41</v>
      </c>
      <c r="AZ428" s="28">
        <v>0.53449999999999998</v>
      </c>
      <c r="BA428" s="29">
        <v>3516.87</v>
      </c>
      <c r="BB428" s="28">
        <v>0.37119999999999997</v>
      </c>
      <c r="BC428" s="28">
        <v>894.01</v>
      </c>
      <c r="BD428" s="28">
        <v>9.4399999999999998E-2</v>
      </c>
      <c r="BE428" s="29">
        <v>9475.2900000000009</v>
      </c>
      <c r="BF428" s="29">
        <v>4170.75</v>
      </c>
      <c r="BG428" s="28">
        <v>1.5481</v>
      </c>
      <c r="BH428" s="28">
        <v>0.55710000000000004</v>
      </c>
      <c r="BI428" s="28">
        <v>0.2092</v>
      </c>
      <c r="BJ428" s="28">
        <v>0.1741</v>
      </c>
      <c r="BK428" s="28">
        <v>3.7900000000000003E-2</v>
      </c>
      <c r="BL428" s="28">
        <v>2.1700000000000001E-2</v>
      </c>
    </row>
    <row r="429" spans="1:64" x14ac:dyDescent="0.25">
      <c r="A429" s="28" t="s">
        <v>693</v>
      </c>
      <c r="B429" s="28">
        <v>46813</v>
      </c>
      <c r="C429" s="28">
        <v>45.9</v>
      </c>
      <c r="D429" s="28">
        <v>48.33</v>
      </c>
      <c r="E429" s="29">
        <v>2218.59</v>
      </c>
      <c r="F429" s="29">
        <v>2191.86</v>
      </c>
      <c r="G429" s="28">
        <v>1.4999999999999999E-2</v>
      </c>
      <c r="H429" s="28">
        <v>4.0000000000000002E-4</v>
      </c>
      <c r="I429" s="28">
        <v>4.36E-2</v>
      </c>
      <c r="J429" s="28">
        <v>1.6999999999999999E-3</v>
      </c>
      <c r="K429" s="28">
        <v>2.8199999999999999E-2</v>
      </c>
      <c r="L429" s="28">
        <v>0.86699999999999999</v>
      </c>
      <c r="M429" s="28">
        <v>4.3999999999999997E-2</v>
      </c>
      <c r="N429" s="28">
        <v>0.33650000000000002</v>
      </c>
      <c r="O429" s="28">
        <v>8.3000000000000001E-3</v>
      </c>
      <c r="P429" s="28">
        <v>0.124</v>
      </c>
      <c r="Q429" s="28">
        <v>108.01</v>
      </c>
      <c r="R429" s="29">
        <v>58808.75</v>
      </c>
      <c r="S429" s="28">
        <v>0.25669999999999998</v>
      </c>
      <c r="T429" s="28">
        <v>0.18440000000000001</v>
      </c>
      <c r="U429" s="28">
        <v>0.55879999999999996</v>
      </c>
      <c r="V429" s="28">
        <v>17.45</v>
      </c>
      <c r="W429" s="28">
        <v>16.27</v>
      </c>
      <c r="X429" s="29">
        <v>76974.87</v>
      </c>
      <c r="Y429" s="28">
        <v>132.37</v>
      </c>
      <c r="Z429" s="29">
        <v>199191.09</v>
      </c>
      <c r="AA429" s="28">
        <v>0.65159999999999996</v>
      </c>
      <c r="AB429" s="28">
        <v>0.28560000000000002</v>
      </c>
      <c r="AC429" s="28">
        <v>6.1899999999999997E-2</v>
      </c>
      <c r="AD429" s="28">
        <v>1E-3</v>
      </c>
      <c r="AE429" s="28">
        <v>0.34889999999999999</v>
      </c>
      <c r="AF429" s="28">
        <v>199.19</v>
      </c>
      <c r="AG429" s="29">
        <v>6378.34</v>
      </c>
      <c r="AH429" s="28">
        <v>625.83000000000004</v>
      </c>
      <c r="AI429" s="29">
        <v>214558.23</v>
      </c>
      <c r="AJ429" s="28" t="s">
        <v>16</v>
      </c>
      <c r="AK429" s="29">
        <v>33090</v>
      </c>
      <c r="AL429" s="29">
        <v>50142.3</v>
      </c>
      <c r="AM429" s="28">
        <v>51.85</v>
      </c>
      <c r="AN429" s="28">
        <v>30.23</v>
      </c>
      <c r="AO429" s="28">
        <v>33.299999999999997</v>
      </c>
      <c r="AP429" s="28">
        <v>4.62</v>
      </c>
      <c r="AQ429" s="29">
        <v>1229.26</v>
      </c>
      <c r="AR429" s="28">
        <v>0.95340000000000003</v>
      </c>
      <c r="AS429" s="29">
        <v>1224.76</v>
      </c>
      <c r="AT429" s="29">
        <v>1995.46</v>
      </c>
      <c r="AU429" s="29">
        <v>6016.4</v>
      </c>
      <c r="AV429" s="29">
        <v>1113.6099999999999</v>
      </c>
      <c r="AW429" s="28">
        <v>313.37</v>
      </c>
      <c r="AX429" s="29">
        <v>10663.6</v>
      </c>
      <c r="AY429" s="29">
        <v>3609.66</v>
      </c>
      <c r="AZ429" s="28">
        <v>0.34129999999999999</v>
      </c>
      <c r="BA429" s="29">
        <v>6285.04</v>
      </c>
      <c r="BB429" s="28">
        <v>0.59419999999999995</v>
      </c>
      <c r="BC429" s="28">
        <v>682.2</v>
      </c>
      <c r="BD429" s="28">
        <v>6.4500000000000002E-2</v>
      </c>
      <c r="BE429" s="29">
        <v>10576.9</v>
      </c>
      <c r="BF429" s="29">
        <v>1749.11</v>
      </c>
      <c r="BG429" s="28">
        <v>0.35199999999999998</v>
      </c>
      <c r="BH429" s="28">
        <v>0.58689999999999998</v>
      </c>
      <c r="BI429" s="28">
        <v>0.2175</v>
      </c>
      <c r="BJ429" s="28">
        <v>0.13980000000000001</v>
      </c>
      <c r="BK429" s="28">
        <v>3.2899999999999999E-2</v>
      </c>
      <c r="BL429" s="28">
        <v>2.29E-2</v>
      </c>
    </row>
    <row r="430" spans="1:64" x14ac:dyDescent="0.25">
      <c r="A430" s="28" t="s">
        <v>694</v>
      </c>
      <c r="B430" s="28">
        <v>45781</v>
      </c>
      <c r="C430" s="28">
        <v>53.14</v>
      </c>
      <c r="D430" s="28">
        <v>24.18</v>
      </c>
      <c r="E430" s="29">
        <v>1284.9100000000001</v>
      </c>
      <c r="F430" s="29">
        <v>1212.3800000000001</v>
      </c>
      <c r="G430" s="28">
        <v>8.0999999999999996E-3</v>
      </c>
      <c r="H430" s="28">
        <v>2.9999999999999997E-4</v>
      </c>
      <c r="I430" s="28">
        <v>0.1086</v>
      </c>
      <c r="J430" s="28">
        <v>1.4E-3</v>
      </c>
      <c r="K430" s="28">
        <v>5.9200000000000003E-2</v>
      </c>
      <c r="L430" s="28">
        <v>0.75249999999999995</v>
      </c>
      <c r="M430" s="28">
        <v>6.9699999999999998E-2</v>
      </c>
      <c r="N430" s="28">
        <v>0.56559999999999999</v>
      </c>
      <c r="O430" s="28">
        <v>1.18E-2</v>
      </c>
      <c r="P430" s="28">
        <v>0.14799999999999999</v>
      </c>
      <c r="Q430" s="28">
        <v>61.39</v>
      </c>
      <c r="R430" s="29">
        <v>52135.27</v>
      </c>
      <c r="S430" s="28">
        <v>0.314</v>
      </c>
      <c r="T430" s="28">
        <v>0.15959999999999999</v>
      </c>
      <c r="U430" s="28">
        <v>0.52639999999999998</v>
      </c>
      <c r="V430" s="28">
        <v>16.28</v>
      </c>
      <c r="W430" s="28">
        <v>10.01</v>
      </c>
      <c r="X430" s="29">
        <v>69200.28</v>
      </c>
      <c r="Y430" s="28">
        <v>123.89</v>
      </c>
      <c r="Z430" s="29">
        <v>138261.78</v>
      </c>
      <c r="AA430" s="28">
        <v>0.68679999999999997</v>
      </c>
      <c r="AB430" s="28">
        <v>0.2576</v>
      </c>
      <c r="AC430" s="28">
        <v>5.4199999999999998E-2</v>
      </c>
      <c r="AD430" s="28">
        <v>1.4E-3</v>
      </c>
      <c r="AE430" s="28">
        <v>0.31469999999999998</v>
      </c>
      <c r="AF430" s="28">
        <v>138.26</v>
      </c>
      <c r="AG430" s="29">
        <v>4391.07</v>
      </c>
      <c r="AH430" s="28">
        <v>489.17</v>
      </c>
      <c r="AI430" s="29">
        <v>137958.17000000001</v>
      </c>
      <c r="AJ430" s="28" t="s">
        <v>16</v>
      </c>
      <c r="AK430" s="29">
        <v>26352</v>
      </c>
      <c r="AL430" s="29">
        <v>39358.370000000003</v>
      </c>
      <c r="AM430" s="28">
        <v>49.27</v>
      </c>
      <c r="AN430" s="28">
        <v>30.23</v>
      </c>
      <c r="AO430" s="28">
        <v>34.78</v>
      </c>
      <c r="AP430" s="28">
        <v>4.45</v>
      </c>
      <c r="AQ430" s="29">
        <v>1244.3</v>
      </c>
      <c r="AR430" s="28">
        <v>1.0858000000000001</v>
      </c>
      <c r="AS430" s="29">
        <v>1441.95</v>
      </c>
      <c r="AT430" s="29">
        <v>2063.0500000000002</v>
      </c>
      <c r="AU430" s="29">
        <v>5951.92</v>
      </c>
      <c r="AV430" s="29">
        <v>1125.53</v>
      </c>
      <c r="AW430" s="28">
        <v>279.95999999999998</v>
      </c>
      <c r="AX430" s="29">
        <v>10862.42</v>
      </c>
      <c r="AY430" s="29">
        <v>5285.2</v>
      </c>
      <c r="AZ430" s="28">
        <v>0.4708</v>
      </c>
      <c r="BA430" s="29">
        <v>4669.04</v>
      </c>
      <c r="BB430" s="28">
        <v>0.41589999999999999</v>
      </c>
      <c r="BC430" s="29">
        <v>1271.2</v>
      </c>
      <c r="BD430" s="28">
        <v>0.1132</v>
      </c>
      <c r="BE430" s="29">
        <v>11225.45</v>
      </c>
      <c r="BF430" s="29">
        <v>3317.63</v>
      </c>
      <c r="BG430" s="28">
        <v>1.0976999999999999</v>
      </c>
      <c r="BH430" s="28">
        <v>0.53879999999999995</v>
      </c>
      <c r="BI430" s="28">
        <v>0.21440000000000001</v>
      </c>
      <c r="BJ430" s="28">
        <v>0.18640000000000001</v>
      </c>
      <c r="BK430" s="28">
        <v>3.0300000000000001E-2</v>
      </c>
      <c r="BL430" s="28">
        <v>3.0099999999999998E-2</v>
      </c>
    </row>
    <row r="431" spans="1:64" x14ac:dyDescent="0.25">
      <c r="A431" s="28" t="s">
        <v>695</v>
      </c>
      <c r="B431" s="28">
        <v>47902</v>
      </c>
      <c r="C431" s="28">
        <v>48.05</v>
      </c>
      <c r="D431" s="28">
        <v>42.02</v>
      </c>
      <c r="E431" s="29">
        <v>2018.89</v>
      </c>
      <c r="F431" s="29">
        <v>1989.57</v>
      </c>
      <c r="G431" s="28">
        <v>1.29E-2</v>
      </c>
      <c r="H431" s="28">
        <v>4.0000000000000002E-4</v>
      </c>
      <c r="I431" s="28">
        <v>3.61E-2</v>
      </c>
      <c r="J431" s="28">
        <v>1.4E-3</v>
      </c>
      <c r="K431" s="28">
        <v>2.7099999999999999E-2</v>
      </c>
      <c r="L431" s="28">
        <v>0.88109999999999999</v>
      </c>
      <c r="M431" s="28">
        <v>4.1000000000000002E-2</v>
      </c>
      <c r="N431" s="28">
        <v>0.3201</v>
      </c>
      <c r="O431" s="28">
        <v>7.0000000000000001E-3</v>
      </c>
      <c r="P431" s="28">
        <v>0.11749999999999999</v>
      </c>
      <c r="Q431" s="28">
        <v>99.67</v>
      </c>
      <c r="R431" s="29">
        <v>59868.71</v>
      </c>
      <c r="S431" s="28">
        <v>0.22489999999999999</v>
      </c>
      <c r="T431" s="28">
        <v>0.1787</v>
      </c>
      <c r="U431" s="28">
        <v>0.59640000000000004</v>
      </c>
      <c r="V431" s="28">
        <v>17.41</v>
      </c>
      <c r="W431" s="28">
        <v>14.54</v>
      </c>
      <c r="X431" s="29">
        <v>79323.11</v>
      </c>
      <c r="Y431" s="28">
        <v>134.63999999999999</v>
      </c>
      <c r="Z431" s="29">
        <v>205015.83</v>
      </c>
      <c r="AA431" s="28">
        <v>0.6149</v>
      </c>
      <c r="AB431" s="28">
        <v>0.30070000000000002</v>
      </c>
      <c r="AC431" s="28">
        <v>8.3500000000000005E-2</v>
      </c>
      <c r="AD431" s="28">
        <v>8.9999999999999998E-4</v>
      </c>
      <c r="AE431" s="28">
        <v>0.38540000000000002</v>
      </c>
      <c r="AF431" s="28">
        <v>205.02</v>
      </c>
      <c r="AG431" s="29">
        <v>6387.39</v>
      </c>
      <c r="AH431" s="28">
        <v>574.07000000000005</v>
      </c>
      <c r="AI431" s="29">
        <v>244162.65</v>
      </c>
      <c r="AJ431" s="28" t="s">
        <v>16</v>
      </c>
      <c r="AK431" s="29">
        <v>33465</v>
      </c>
      <c r="AL431" s="29">
        <v>49829.48</v>
      </c>
      <c r="AM431" s="28">
        <v>48.04</v>
      </c>
      <c r="AN431" s="28">
        <v>28.77</v>
      </c>
      <c r="AO431" s="28">
        <v>32</v>
      </c>
      <c r="AP431" s="28">
        <v>4.82</v>
      </c>
      <c r="AQ431" s="29">
        <v>1213.97</v>
      </c>
      <c r="AR431" s="28">
        <v>0.95440000000000003</v>
      </c>
      <c r="AS431" s="29">
        <v>1298.3399999999999</v>
      </c>
      <c r="AT431" s="29">
        <v>2014.3</v>
      </c>
      <c r="AU431" s="29">
        <v>5952.73</v>
      </c>
      <c r="AV431" s="29">
        <v>1134.94</v>
      </c>
      <c r="AW431" s="28">
        <v>279.01</v>
      </c>
      <c r="AX431" s="29">
        <v>10679.31</v>
      </c>
      <c r="AY431" s="29">
        <v>3764.41</v>
      </c>
      <c r="AZ431" s="28">
        <v>0.35399999999999998</v>
      </c>
      <c r="BA431" s="29">
        <v>6203.93</v>
      </c>
      <c r="BB431" s="28">
        <v>0.58350000000000002</v>
      </c>
      <c r="BC431" s="28">
        <v>664.75</v>
      </c>
      <c r="BD431" s="28">
        <v>6.25E-2</v>
      </c>
      <c r="BE431" s="29">
        <v>10633.08</v>
      </c>
      <c r="BF431" s="29">
        <v>1611.09</v>
      </c>
      <c r="BG431" s="28">
        <v>0.34660000000000002</v>
      </c>
      <c r="BH431" s="28">
        <v>0.58440000000000003</v>
      </c>
      <c r="BI431" s="28">
        <v>0.21390000000000001</v>
      </c>
      <c r="BJ431" s="28">
        <v>0.1457</v>
      </c>
      <c r="BK431" s="28">
        <v>3.4200000000000001E-2</v>
      </c>
      <c r="BL431" s="28">
        <v>2.18E-2</v>
      </c>
    </row>
    <row r="432" spans="1:64" x14ac:dyDescent="0.25">
      <c r="A432" s="28" t="s">
        <v>696</v>
      </c>
      <c r="B432" s="28">
        <v>49924</v>
      </c>
      <c r="C432" s="28">
        <v>53.19</v>
      </c>
      <c r="D432" s="28">
        <v>79.66</v>
      </c>
      <c r="E432" s="29">
        <v>4237</v>
      </c>
      <c r="F432" s="29">
        <v>4107.43</v>
      </c>
      <c r="G432" s="28">
        <v>1.11E-2</v>
      </c>
      <c r="H432" s="28">
        <v>4.0000000000000002E-4</v>
      </c>
      <c r="I432" s="28">
        <v>4.1000000000000002E-2</v>
      </c>
      <c r="J432" s="28">
        <v>1.4E-3</v>
      </c>
      <c r="K432" s="28">
        <v>3.15E-2</v>
      </c>
      <c r="L432" s="28">
        <v>0.87090000000000001</v>
      </c>
      <c r="M432" s="28">
        <v>4.3700000000000003E-2</v>
      </c>
      <c r="N432" s="28">
        <v>0.39479999999999998</v>
      </c>
      <c r="O432" s="28">
        <v>1.01E-2</v>
      </c>
      <c r="P432" s="28">
        <v>0.12520000000000001</v>
      </c>
      <c r="Q432" s="28">
        <v>173.33</v>
      </c>
      <c r="R432" s="29">
        <v>55569.43</v>
      </c>
      <c r="S432" s="28">
        <v>0.23949999999999999</v>
      </c>
      <c r="T432" s="28">
        <v>0.2026</v>
      </c>
      <c r="U432" s="28">
        <v>0.55789999999999995</v>
      </c>
      <c r="V432" s="28">
        <v>19.25</v>
      </c>
      <c r="W432" s="28">
        <v>25.16</v>
      </c>
      <c r="X432" s="29">
        <v>76774.62</v>
      </c>
      <c r="Y432" s="28">
        <v>165.14</v>
      </c>
      <c r="Z432" s="29">
        <v>139874.82</v>
      </c>
      <c r="AA432" s="28">
        <v>0.76239999999999997</v>
      </c>
      <c r="AB432" s="28">
        <v>0.20200000000000001</v>
      </c>
      <c r="AC432" s="28">
        <v>3.4500000000000003E-2</v>
      </c>
      <c r="AD432" s="28">
        <v>1E-3</v>
      </c>
      <c r="AE432" s="28">
        <v>0.23830000000000001</v>
      </c>
      <c r="AF432" s="28">
        <v>139.87</v>
      </c>
      <c r="AG432" s="29">
        <v>4426.8900000000003</v>
      </c>
      <c r="AH432" s="28">
        <v>537.55999999999995</v>
      </c>
      <c r="AI432" s="29">
        <v>150020.79999999999</v>
      </c>
      <c r="AJ432" s="28" t="s">
        <v>16</v>
      </c>
      <c r="AK432" s="29">
        <v>29434</v>
      </c>
      <c r="AL432" s="29">
        <v>45821.53</v>
      </c>
      <c r="AM432" s="28">
        <v>55.28</v>
      </c>
      <c r="AN432" s="28">
        <v>29.78</v>
      </c>
      <c r="AO432" s="28">
        <v>34.57</v>
      </c>
      <c r="AP432" s="28">
        <v>4.38</v>
      </c>
      <c r="AQ432" s="29">
        <v>1291.49</v>
      </c>
      <c r="AR432" s="28">
        <v>1.0141</v>
      </c>
      <c r="AS432" s="29">
        <v>1042.6300000000001</v>
      </c>
      <c r="AT432" s="29">
        <v>1698.59</v>
      </c>
      <c r="AU432" s="29">
        <v>5345.7</v>
      </c>
      <c r="AV432" s="28">
        <v>975.81</v>
      </c>
      <c r="AW432" s="28">
        <v>254.83</v>
      </c>
      <c r="AX432" s="29">
        <v>9317.56</v>
      </c>
      <c r="AY432" s="29">
        <v>3879.87</v>
      </c>
      <c r="AZ432" s="28">
        <v>0.4219</v>
      </c>
      <c r="BA432" s="29">
        <v>4544.26</v>
      </c>
      <c r="BB432" s="28">
        <v>0.49409999999999998</v>
      </c>
      <c r="BC432" s="28">
        <v>772.81</v>
      </c>
      <c r="BD432" s="28">
        <v>8.4000000000000005E-2</v>
      </c>
      <c r="BE432" s="29">
        <v>9196.9500000000007</v>
      </c>
      <c r="BF432" s="29">
        <v>2857.48</v>
      </c>
      <c r="BG432" s="28">
        <v>0.72309999999999997</v>
      </c>
      <c r="BH432" s="28">
        <v>0.59279999999999999</v>
      </c>
      <c r="BI432" s="28">
        <v>0.2198</v>
      </c>
      <c r="BJ432" s="28">
        <v>0.1348</v>
      </c>
      <c r="BK432" s="28">
        <v>3.3700000000000001E-2</v>
      </c>
      <c r="BL432" s="28">
        <v>1.89E-2</v>
      </c>
    </row>
    <row r="433" spans="1:64" x14ac:dyDescent="0.25">
      <c r="A433" s="28" t="s">
        <v>697</v>
      </c>
      <c r="B433" s="28">
        <v>45583</v>
      </c>
      <c r="C433" s="28">
        <v>30.14</v>
      </c>
      <c r="D433" s="28">
        <v>158.29</v>
      </c>
      <c r="E433" s="29">
        <v>4771.25</v>
      </c>
      <c r="F433" s="29">
        <v>4625.8599999999997</v>
      </c>
      <c r="G433" s="28">
        <v>3.7999999999999999E-2</v>
      </c>
      <c r="H433" s="28">
        <v>2.9999999999999997E-4</v>
      </c>
      <c r="I433" s="28">
        <v>3.7699999999999997E-2</v>
      </c>
      <c r="J433" s="28">
        <v>1.1999999999999999E-3</v>
      </c>
      <c r="K433" s="28">
        <v>2.01E-2</v>
      </c>
      <c r="L433" s="28">
        <v>0.87429999999999997</v>
      </c>
      <c r="M433" s="28">
        <v>2.8500000000000001E-2</v>
      </c>
      <c r="N433" s="28">
        <v>0.13769999999999999</v>
      </c>
      <c r="O433" s="28">
        <v>1.21E-2</v>
      </c>
      <c r="P433" s="28">
        <v>0.10440000000000001</v>
      </c>
      <c r="Q433" s="28">
        <v>203.55</v>
      </c>
      <c r="R433" s="29">
        <v>64577.98</v>
      </c>
      <c r="S433" s="28">
        <v>0.246</v>
      </c>
      <c r="T433" s="28">
        <v>0.1958</v>
      </c>
      <c r="U433" s="28">
        <v>0.55820000000000003</v>
      </c>
      <c r="V433" s="28">
        <v>19.5</v>
      </c>
      <c r="W433" s="28">
        <v>23.73</v>
      </c>
      <c r="X433" s="29">
        <v>86098.87</v>
      </c>
      <c r="Y433" s="28">
        <v>198.66</v>
      </c>
      <c r="Z433" s="29">
        <v>199219.14</v>
      </c>
      <c r="AA433" s="28">
        <v>0.7893</v>
      </c>
      <c r="AB433" s="28">
        <v>0.18920000000000001</v>
      </c>
      <c r="AC433" s="28">
        <v>2.0799999999999999E-2</v>
      </c>
      <c r="AD433" s="28">
        <v>6.9999999999999999E-4</v>
      </c>
      <c r="AE433" s="28">
        <v>0.21079999999999999</v>
      </c>
      <c r="AF433" s="28">
        <v>199.22</v>
      </c>
      <c r="AG433" s="29">
        <v>7355.76</v>
      </c>
      <c r="AH433" s="28">
        <v>873.97</v>
      </c>
      <c r="AI433" s="29">
        <v>223420.64</v>
      </c>
      <c r="AJ433" s="28" t="s">
        <v>16</v>
      </c>
      <c r="AK433" s="29">
        <v>44855</v>
      </c>
      <c r="AL433" s="29">
        <v>73204.429999999993</v>
      </c>
      <c r="AM433" s="28">
        <v>66.739999999999995</v>
      </c>
      <c r="AN433" s="28">
        <v>35.94</v>
      </c>
      <c r="AO433" s="28">
        <v>38.21</v>
      </c>
      <c r="AP433" s="28">
        <v>4.74</v>
      </c>
      <c r="AQ433" s="29">
        <v>1001.15</v>
      </c>
      <c r="AR433" s="28">
        <v>0.70169999999999999</v>
      </c>
      <c r="AS433" s="29">
        <v>1073.6400000000001</v>
      </c>
      <c r="AT433" s="29">
        <v>1884.01</v>
      </c>
      <c r="AU433" s="29">
        <v>5968.6</v>
      </c>
      <c r="AV433" s="29">
        <v>1113.17</v>
      </c>
      <c r="AW433" s="28">
        <v>292.61</v>
      </c>
      <c r="AX433" s="29">
        <v>10332.030000000001</v>
      </c>
      <c r="AY433" s="29">
        <v>2899.78</v>
      </c>
      <c r="AZ433" s="28">
        <v>0.28999999999999998</v>
      </c>
      <c r="BA433" s="29">
        <v>6650.78</v>
      </c>
      <c r="BB433" s="28">
        <v>0.66520000000000001</v>
      </c>
      <c r="BC433" s="28">
        <v>448.24</v>
      </c>
      <c r="BD433" s="28">
        <v>4.48E-2</v>
      </c>
      <c r="BE433" s="29">
        <v>9998.7999999999993</v>
      </c>
      <c r="BF433" s="29">
        <v>1375.96</v>
      </c>
      <c r="BG433" s="28">
        <v>0.1804</v>
      </c>
      <c r="BH433" s="28">
        <v>0.62139999999999995</v>
      </c>
      <c r="BI433" s="28">
        <v>0.22950000000000001</v>
      </c>
      <c r="BJ433" s="28">
        <v>9.9199999999999997E-2</v>
      </c>
      <c r="BK433" s="28">
        <v>2.7699999999999999E-2</v>
      </c>
      <c r="BL433" s="28">
        <v>2.2200000000000001E-2</v>
      </c>
    </row>
    <row r="434" spans="1:64" x14ac:dyDescent="0.25">
      <c r="A434" s="28" t="s">
        <v>698</v>
      </c>
      <c r="B434" s="28">
        <v>47076</v>
      </c>
      <c r="C434" s="28">
        <v>70.81</v>
      </c>
      <c r="D434" s="28">
        <v>10.49</v>
      </c>
      <c r="E434" s="28">
        <v>743.05</v>
      </c>
      <c r="F434" s="28">
        <v>786.62</v>
      </c>
      <c r="G434" s="28">
        <v>5.4000000000000003E-3</v>
      </c>
      <c r="H434" s="28">
        <v>1E-4</v>
      </c>
      <c r="I434" s="28">
        <v>7.3000000000000001E-3</v>
      </c>
      <c r="J434" s="28">
        <v>5.0000000000000001E-4</v>
      </c>
      <c r="K434" s="28">
        <v>4.6699999999999998E-2</v>
      </c>
      <c r="L434" s="28">
        <v>0.91300000000000003</v>
      </c>
      <c r="M434" s="28">
        <v>2.69E-2</v>
      </c>
      <c r="N434" s="28">
        <v>0.31</v>
      </c>
      <c r="O434" s="28">
        <v>1.9E-3</v>
      </c>
      <c r="P434" s="28">
        <v>0.1275</v>
      </c>
      <c r="Q434" s="28">
        <v>39.270000000000003</v>
      </c>
      <c r="R434" s="29">
        <v>50555.3</v>
      </c>
      <c r="S434" s="28">
        <v>0.24129999999999999</v>
      </c>
      <c r="T434" s="28">
        <v>0.17150000000000001</v>
      </c>
      <c r="U434" s="28">
        <v>0.58720000000000006</v>
      </c>
      <c r="V434" s="28">
        <v>17.27</v>
      </c>
      <c r="W434" s="28">
        <v>6.52</v>
      </c>
      <c r="X434" s="29">
        <v>66781.11</v>
      </c>
      <c r="Y434" s="28">
        <v>110.78</v>
      </c>
      <c r="Z434" s="29">
        <v>110459.59</v>
      </c>
      <c r="AA434" s="28">
        <v>0.86680000000000001</v>
      </c>
      <c r="AB434" s="28">
        <v>8.4500000000000006E-2</v>
      </c>
      <c r="AC434" s="28">
        <v>4.7100000000000003E-2</v>
      </c>
      <c r="AD434" s="28">
        <v>1.6000000000000001E-3</v>
      </c>
      <c r="AE434" s="28">
        <v>0.13420000000000001</v>
      </c>
      <c r="AF434" s="28">
        <v>110.46</v>
      </c>
      <c r="AG434" s="29">
        <v>2773.01</v>
      </c>
      <c r="AH434" s="28">
        <v>404.33</v>
      </c>
      <c r="AI434" s="29">
        <v>100107.41</v>
      </c>
      <c r="AJ434" s="28" t="s">
        <v>16</v>
      </c>
      <c r="AK434" s="29">
        <v>32530</v>
      </c>
      <c r="AL434" s="29">
        <v>44348.43</v>
      </c>
      <c r="AM434" s="28">
        <v>40.799999999999997</v>
      </c>
      <c r="AN434" s="28">
        <v>24.26</v>
      </c>
      <c r="AO434" s="28">
        <v>28.96</v>
      </c>
      <c r="AP434" s="28">
        <v>4.5599999999999996</v>
      </c>
      <c r="AQ434" s="29">
        <v>1296.04</v>
      </c>
      <c r="AR434" s="28">
        <v>1.2276</v>
      </c>
      <c r="AS434" s="29">
        <v>1264.97</v>
      </c>
      <c r="AT434" s="29">
        <v>1798.87</v>
      </c>
      <c r="AU434" s="29">
        <v>5239.71</v>
      </c>
      <c r="AV434" s="28">
        <v>928.13</v>
      </c>
      <c r="AW434" s="28">
        <v>163.37</v>
      </c>
      <c r="AX434" s="29">
        <v>9395.06</v>
      </c>
      <c r="AY434" s="29">
        <v>4640.9399999999996</v>
      </c>
      <c r="AZ434" s="28">
        <v>0.49519999999999997</v>
      </c>
      <c r="BA434" s="29">
        <v>4140.49</v>
      </c>
      <c r="BB434" s="28">
        <v>0.44180000000000003</v>
      </c>
      <c r="BC434" s="28">
        <v>589.79</v>
      </c>
      <c r="BD434" s="28">
        <v>6.2899999999999998E-2</v>
      </c>
      <c r="BE434" s="29">
        <v>9371.2199999999993</v>
      </c>
      <c r="BF434" s="29">
        <v>4598.7299999999996</v>
      </c>
      <c r="BG434" s="28">
        <v>1.5651999999999999</v>
      </c>
      <c r="BH434" s="28">
        <v>0.56420000000000003</v>
      </c>
      <c r="BI434" s="28">
        <v>0.19939999999999999</v>
      </c>
      <c r="BJ434" s="28">
        <v>0.16889999999999999</v>
      </c>
      <c r="BK434" s="28">
        <v>3.2199999999999999E-2</v>
      </c>
      <c r="BL434" s="28">
        <v>3.5299999999999998E-2</v>
      </c>
    </row>
    <row r="435" spans="1:64" x14ac:dyDescent="0.25">
      <c r="A435" s="28" t="s">
        <v>699</v>
      </c>
      <c r="B435" s="28">
        <v>46896</v>
      </c>
      <c r="C435" s="28">
        <v>33.67</v>
      </c>
      <c r="D435" s="28">
        <v>242.06</v>
      </c>
      <c r="E435" s="29">
        <v>8149.29</v>
      </c>
      <c r="F435" s="29">
        <v>7755.19</v>
      </c>
      <c r="G435" s="28">
        <v>4.3099999999999999E-2</v>
      </c>
      <c r="H435" s="28">
        <v>4.0000000000000002E-4</v>
      </c>
      <c r="I435" s="28">
        <v>0.10390000000000001</v>
      </c>
      <c r="J435" s="28">
        <v>1.5E-3</v>
      </c>
      <c r="K435" s="28">
        <v>3.4099999999999998E-2</v>
      </c>
      <c r="L435" s="28">
        <v>0.76910000000000001</v>
      </c>
      <c r="M435" s="28">
        <v>4.8000000000000001E-2</v>
      </c>
      <c r="N435" s="28">
        <v>0.1983</v>
      </c>
      <c r="O435" s="28">
        <v>3.1199999999999999E-2</v>
      </c>
      <c r="P435" s="28">
        <v>0.1106</v>
      </c>
      <c r="Q435" s="28">
        <v>348.56</v>
      </c>
      <c r="R435" s="29">
        <v>64528.72</v>
      </c>
      <c r="S435" s="28">
        <v>0.23519999999999999</v>
      </c>
      <c r="T435" s="28">
        <v>0.2112</v>
      </c>
      <c r="U435" s="28">
        <v>0.55359999999999998</v>
      </c>
      <c r="V435" s="28">
        <v>19.190000000000001</v>
      </c>
      <c r="W435" s="28">
        <v>39.659999999999997</v>
      </c>
      <c r="X435" s="29">
        <v>85732.77</v>
      </c>
      <c r="Y435" s="28">
        <v>203.04</v>
      </c>
      <c r="Z435" s="29">
        <v>157723.31</v>
      </c>
      <c r="AA435" s="28">
        <v>0.79879999999999995</v>
      </c>
      <c r="AB435" s="28">
        <v>0.1832</v>
      </c>
      <c r="AC435" s="28">
        <v>1.7000000000000001E-2</v>
      </c>
      <c r="AD435" s="28">
        <v>8.9999999999999998E-4</v>
      </c>
      <c r="AE435" s="28">
        <v>0.20130000000000001</v>
      </c>
      <c r="AF435" s="28">
        <v>157.72</v>
      </c>
      <c r="AG435" s="29">
        <v>6277.45</v>
      </c>
      <c r="AH435" s="28">
        <v>765.47</v>
      </c>
      <c r="AI435" s="29">
        <v>178304.06</v>
      </c>
      <c r="AJ435" s="28" t="s">
        <v>16</v>
      </c>
      <c r="AK435" s="29">
        <v>43664</v>
      </c>
      <c r="AL435" s="29">
        <v>69878.83</v>
      </c>
      <c r="AM435" s="28">
        <v>73.62</v>
      </c>
      <c r="AN435" s="28">
        <v>38.72</v>
      </c>
      <c r="AO435" s="28">
        <v>38.54</v>
      </c>
      <c r="AP435" s="28">
        <v>4.75</v>
      </c>
      <c r="AQ435" s="29">
        <v>1062.79</v>
      </c>
      <c r="AR435" s="28">
        <v>0.79290000000000005</v>
      </c>
      <c r="AS435" s="29">
        <v>1072.95</v>
      </c>
      <c r="AT435" s="29">
        <v>1949.06</v>
      </c>
      <c r="AU435" s="29">
        <v>6188.93</v>
      </c>
      <c r="AV435" s="29">
        <v>1112.54</v>
      </c>
      <c r="AW435" s="28">
        <v>365.28</v>
      </c>
      <c r="AX435" s="29">
        <v>10688.75</v>
      </c>
      <c r="AY435" s="29">
        <v>3570.06</v>
      </c>
      <c r="AZ435" s="28">
        <v>0.3503</v>
      </c>
      <c r="BA435" s="29">
        <v>6106.95</v>
      </c>
      <c r="BB435" s="28">
        <v>0.59919999999999995</v>
      </c>
      <c r="BC435" s="28">
        <v>515.29999999999995</v>
      </c>
      <c r="BD435" s="28">
        <v>5.0599999999999999E-2</v>
      </c>
      <c r="BE435" s="29">
        <v>10192.32</v>
      </c>
      <c r="BF435" s="29">
        <v>2226.41</v>
      </c>
      <c r="BG435" s="28">
        <v>0.35010000000000002</v>
      </c>
      <c r="BH435" s="28">
        <v>0.61760000000000004</v>
      </c>
      <c r="BI435" s="28">
        <v>0.22370000000000001</v>
      </c>
      <c r="BJ435" s="28">
        <v>0.1145</v>
      </c>
      <c r="BK435" s="28">
        <v>2.63E-2</v>
      </c>
      <c r="BL435" s="28">
        <v>1.7899999999999999E-2</v>
      </c>
    </row>
    <row r="436" spans="1:64" x14ac:dyDescent="0.25">
      <c r="A436" s="28" t="s">
        <v>700</v>
      </c>
      <c r="B436" s="28">
        <v>47084</v>
      </c>
      <c r="C436" s="28">
        <v>90.14</v>
      </c>
      <c r="D436" s="28">
        <v>17.79</v>
      </c>
      <c r="E436" s="29">
        <v>1603.3</v>
      </c>
      <c r="F436" s="29">
        <v>1595.33</v>
      </c>
      <c r="G436" s="28">
        <v>4.7000000000000002E-3</v>
      </c>
      <c r="H436" s="28">
        <v>1E-4</v>
      </c>
      <c r="I436" s="28">
        <v>1.29E-2</v>
      </c>
      <c r="J436" s="28">
        <v>1.4E-3</v>
      </c>
      <c r="K436" s="28">
        <v>3.9100000000000003E-2</v>
      </c>
      <c r="L436" s="28">
        <v>0.91080000000000005</v>
      </c>
      <c r="M436" s="28">
        <v>3.1E-2</v>
      </c>
      <c r="N436" s="28">
        <v>0.4098</v>
      </c>
      <c r="O436" s="28">
        <v>3.2000000000000002E-3</v>
      </c>
      <c r="P436" s="28">
        <v>0.14940000000000001</v>
      </c>
      <c r="Q436" s="28">
        <v>72.209999999999994</v>
      </c>
      <c r="R436" s="29">
        <v>51900.67</v>
      </c>
      <c r="S436" s="28">
        <v>0.2056</v>
      </c>
      <c r="T436" s="28">
        <v>0.185</v>
      </c>
      <c r="U436" s="28">
        <v>0.61019999999999996</v>
      </c>
      <c r="V436" s="28">
        <v>18.079999999999998</v>
      </c>
      <c r="W436" s="28">
        <v>12.64</v>
      </c>
      <c r="X436" s="29">
        <v>64189.7</v>
      </c>
      <c r="Y436" s="28">
        <v>122.43</v>
      </c>
      <c r="Z436" s="29">
        <v>111074.41</v>
      </c>
      <c r="AA436" s="28">
        <v>0.80700000000000005</v>
      </c>
      <c r="AB436" s="28">
        <v>0.15279999999999999</v>
      </c>
      <c r="AC436" s="28">
        <v>3.9E-2</v>
      </c>
      <c r="AD436" s="28">
        <v>1.1999999999999999E-3</v>
      </c>
      <c r="AE436" s="28">
        <v>0.19539999999999999</v>
      </c>
      <c r="AF436" s="28">
        <v>111.07</v>
      </c>
      <c r="AG436" s="29">
        <v>2974.58</v>
      </c>
      <c r="AH436" s="28">
        <v>426.67</v>
      </c>
      <c r="AI436" s="29">
        <v>113887.4</v>
      </c>
      <c r="AJ436" s="28" t="s">
        <v>16</v>
      </c>
      <c r="AK436" s="29">
        <v>29476</v>
      </c>
      <c r="AL436" s="29">
        <v>41390.720000000001</v>
      </c>
      <c r="AM436" s="28">
        <v>41.23</v>
      </c>
      <c r="AN436" s="28">
        <v>25.14</v>
      </c>
      <c r="AO436" s="28">
        <v>29.19</v>
      </c>
      <c r="AP436" s="28">
        <v>4.21</v>
      </c>
      <c r="AQ436" s="28">
        <v>935.89</v>
      </c>
      <c r="AR436" s="28">
        <v>1.0437000000000001</v>
      </c>
      <c r="AS436" s="29">
        <v>1094.76</v>
      </c>
      <c r="AT436" s="29">
        <v>1791.24</v>
      </c>
      <c r="AU436" s="29">
        <v>5147.96</v>
      </c>
      <c r="AV436" s="28">
        <v>946.28</v>
      </c>
      <c r="AW436" s="28">
        <v>223.9</v>
      </c>
      <c r="AX436" s="29">
        <v>9204.1299999999992</v>
      </c>
      <c r="AY436" s="29">
        <v>4846.34</v>
      </c>
      <c r="AZ436" s="28">
        <v>0.52259999999999995</v>
      </c>
      <c r="BA436" s="29">
        <v>3632.7</v>
      </c>
      <c r="BB436" s="28">
        <v>0.39169999999999999</v>
      </c>
      <c r="BC436" s="28">
        <v>795.09</v>
      </c>
      <c r="BD436" s="28">
        <v>8.5699999999999998E-2</v>
      </c>
      <c r="BE436" s="29">
        <v>9274.1299999999992</v>
      </c>
      <c r="BF436" s="29">
        <v>4161.95</v>
      </c>
      <c r="BG436" s="28">
        <v>1.4020999999999999</v>
      </c>
      <c r="BH436" s="28">
        <v>0.56679999999999997</v>
      </c>
      <c r="BI436" s="28">
        <v>0.21249999999999999</v>
      </c>
      <c r="BJ436" s="28">
        <v>0.1699</v>
      </c>
      <c r="BK436" s="28">
        <v>3.5299999999999998E-2</v>
      </c>
      <c r="BL436" s="28">
        <v>1.55E-2</v>
      </c>
    </row>
    <row r="437" spans="1:64" x14ac:dyDescent="0.25">
      <c r="A437" s="28" t="s">
        <v>701</v>
      </c>
      <c r="B437" s="28">
        <v>44644</v>
      </c>
      <c r="C437" s="28">
        <v>52.95</v>
      </c>
      <c r="D437" s="28">
        <v>57.36</v>
      </c>
      <c r="E437" s="29">
        <v>3037.27</v>
      </c>
      <c r="F437" s="29">
        <v>2896.71</v>
      </c>
      <c r="G437" s="28">
        <v>8.3999999999999995E-3</v>
      </c>
      <c r="H437" s="28">
        <v>5.9999999999999995E-4</v>
      </c>
      <c r="I437" s="28">
        <v>4.0500000000000001E-2</v>
      </c>
      <c r="J437" s="28">
        <v>1.6999999999999999E-3</v>
      </c>
      <c r="K437" s="28">
        <v>2.53E-2</v>
      </c>
      <c r="L437" s="28">
        <v>0.87</v>
      </c>
      <c r="M437" s="28">
        <v>5.3499999999999999E-2</v>
      </c>
      <c r="N437" s="28">
        <v>0.53139999999999998</v>
      </c>
      <c r="O437" s="28">
        <v>7.1999999999999998E-3</v>
      </c>
      <c r="P437" s="28">
        <v>0.14399999999999999</v>
      </c>
      <c r="Q437" s="28">
        <v>128.47999999999999</v>
      </c>
      <c r="R437" s="29">
        <v>52874.66</v>
      </c>
      <c r="S437" s="28">
        <v>0.22750000000000001</v>
      </c>
      <c r="T437" s="28">
        <v>0.1971</v>
      </c>
      <c r="U437" s="28">
        <v>0.57530000000000003</v>
      </c>
      <c r="V437" s="28">
        <v>18.18</v>
      </c>
      <c r="W437" s="28">
        <v>18.260000000000002</v>
      </c>
      <c r="X437" s="29">
        <v>76301.429999999993</v>
      </c>
      <c r="Y437" s="28">
        <v>161.9</v>
      </c>
      <c r="Z437" s="29">
        <v>109603.78</v>
      </c>
      <c r="AA437" s="28">
        <v>0.72570000000000001</v>
      </c>
      <c r="AB437" s="28">
        <v>0.23150000000000001</v>
      </c>
      <c r="AC437" s="28">
        <v>4.1399999999999999E-2</v>
      </c>
      <c r="AD437" s="28">
        <v>1.4E-3</v>
      </c>
      <c r="AE437" s="28">
        <v>0.2747</v>
      </c>
      <c r="AF437" s="28">
        <v>109.6</v>
      </c>
      <c r="AG437" s="29">
        <v>3331.12</v>
      </c>
      <c r="AH437" s="28">
        <v>408.09</v>
      </c>
      <c r="AI437" s="29">
        <v>114656.19</v>
      </c>
      <c r="AJ437" s="28" t="s">
        <v>16</v>
      </c>
      <c r="AK437" s="29">
        <v>26623</v>
      </c>
      <c r="AL437" s="29">
        <v>39515.550000000003</v>
      </c>
      <c r="AM437" s="28">
        <v>49.56</v>
      </c>
      <c r="AN437" s="28">
        <v>28.24</v>
      </c>
      <c r="AO437" s="28">
        <v>33.1</v>
      </c>
      <c r="AP437" s="28">
        <v>4.13</v>
      </c>
      <c r="AQ437" s="28">
        <v>852.84</v>
      </c>
      <c r="AR437" s="28">
        <v>1.0224</v>
      </c>
      <c r="AS437" s="29">
        <v>1114.4000000000001</v>
      </c>
      <c r="AT437" s="29">
        <v>1667.8</v>
      </c>
      <c r="AU437" s="29">
        <v>5433.32</v>
      </c>
      <c r="AV437" s="28">
        <v>973.7</v>
      </c>
      <c r="AW437" s="28">
        <v>291.72000000000003</v>
      </c>
      <c r="AX437" s="29">
        <v>9480.92</v>
      </c>
      <c r="AY437" s="29">
        <v>4777.76</v>
      </c>
      <c r="AZ437" s="28">
        <v>0.51580000000000004</v>
      </c>
      <c r="BA437" s="29">
        <v>3465.93</v>
      </c>
      <c r="BB437" s="28">
        <v>0.37419999999999998</v>
      </c>
      <c r="BC437" s="29">
        <v>1018.82</v>
      </c>
      <c r="BD437" s="28">
        <v>0.11</v>
      </c>
      <c r="BE437" s="29">
        <v>9262.52</v>
      </c>
      <c r="BF437" s="29">
        <v>3729.32</v>
      </c>
      <c r="BG437" s="28">
        <v>1.3148</v>
      </c>
      <c r="BH437" s="28">
        <v>0.57450000000000001</v>
      </c>
      <c r="BI437" s="28">
        <v>0.223</v>
      </c>
      <c r="BJ437" s="28">
        <v>0.1497</v>
      </c>
      <c r="BK437" s="28">
        <v>0.03</v>
      </c>
      <c r="BL437" s="28">
        <v>2.2800000000000001E-2</v>
      </c>
    </row>
    <row r="438" spans="1:64" x14ac:dyDescent="0.25">
      <c r="A438" s="28" t="s">
        <v>702</v>
      </c>
      <c r="B438" s="28">
        <v>49932</v>
      </c>
      <c r="C438" s="28">
        <v>33.86</v>
      </c>
      <c r="D438" s="28">
        <v>161.08000000000001</v>
      </c>
      <c r="E438" s="29">
        <v>5453.61</v>
      </c>
      <c r="F438" s="29">
        <v>5203.67</v>
      </c>
      <c r="G438" s="28">
        <v>1.7100000000000001E-2</v>
      </c>
      <c r="H438" s="28">
        <v>5.0000000000000001E-4</v>
      </c>
      <c r="I438" s="28">
        <v>0.1188</v>
      </c>
      <c r="J438" s="28">
        <v>1.6999999999999999E-3</v>
      </c>
      <c r="K438" s="28">
        <v>3.6999999999999998E-2</v>
      </c>
      <c r="L438" s="28">
        <v>0.76249999999999996</v>
      </c>
      <c r="M438" s="28">
        <v>6.2300000000000001E-2</v>
      </c>
      <c r="N438" s="28">
        <v>0.40970000000000001</v>
      </c>
      <c r="O438" s="28">
        <v>1.5699999999999999E-2</v>
      </c>
      <c r="P438" s="28">
        <v>0.1328</v>
      </c>
      <c r="Q438" s="28">
        <v>233.64</v>
      </c>
      <c r="R438" s="29">
        <v>58499.92</v>
      </c>
      <c r="S438" s="28">
        <v>0.2152</v>
      </c>
      <c r="T438" s="28">
        <v>0.21740000000000001</v>
      </c>
      <c r="U438" s="28">
        <v>0.5675</v>
      </c>
      <c r="V438" s="28">
        <v>18.53</v>
      </c>
      <c r="W438" s="28">
        <v>29.73</v>
      </c>
      <c r="X438" s="29">
        <v>83505.86</v>
      </c>
      <c r="Y438" s="28">
        <v>179.84</v>
      </c>
      <c r="Z438" s="29">
        <v>143585.69</v>
      </c>
      <c r="AA438" s="28">
        <v>0.73350000000000004</v>
      </c>
      <c r="AB438" s="28">
        <v>0.24210000000000001</v>
      </c>
      <c r="AC438" s="28">
        <v>2.3300000000000001E-2</v>
      </c>
      <c r="AD438" s="28">
        <v>1E-3</v>
      </c>
      <c r="AE438" s="28">
        <v>0.26700000000000002</v>
      </c>
      <c r="AF438" s="28">
        <v>143.59</v>
      </c>
      <c r="AG438" s="29">
        <v>5174.21</v>
      </c>
      <c r="AH438" s="28">
        <v>614.41</v>
      </c>
      <c r="AI438" s="29">
        <v>155784.56</v>
      </c>
      <c r="AJ438" s="28" t="s">
        <v>16</v>
      </c>
      <c r="AK438" s="29">
        <v>32108</v>
      </c>
      <c r="AL438" s="29">
        <v>46602.25</v>
      </c>
      <c r="AM438" s="28">
        <v>61.78</v>
      </c>
      <c r="AN438" s="28">
        <v>34.590000000000003</v>
      </c>
      <c r="AO438" s="28">
        <v>39.700000000000003</v>
      </c>
      <c r="AP438" s="28">
        <v>5.18</v>
      </c>
      <c r="AQ438" s="28">
        <v>903.1</v>
      </c>
      <c r="AR438" s="28">
        <v>0.99960000000000004</v>
      </c>
      <c r="AS438" s="29">
        <v>1091.6099999999999</v>
      </c>
      <c r="AT438" s="29">
        <v>1802.97</v>
      </c>
      <c r="AU438" s="29">
        <v>5918.94</v>
      </c>
      <c r="AV438" s="29">
        <v>1023.24</v>
      </c>
      <c r="AW438" s="28">
        <v>331.12</v>
      </c>
      <c r="AX438" s="29">
        <v>10167.89</v>
      </c>
      <c r="AY438" s="29">
        <v>3908.01</v>
      </c>
      <c r="AZ438" s="28">
        <v>0.3992</v>
      </c>
      <c r="BA438" s="29">
        <v>5070.1899999999996</v>
      </c>
      <c r="BB438" s="28">
        <v>0.51790000000000003</v>
      </c>
      <c r="BC438" s="28">
        <v>811.66</v>
      </c>
      <c r="BD438" s="28">
        <v>8.2900000000000001E-2</v>
      </c>
      <c r="BE438" s="29">
        <v>9789.86</v>
      </c>
      <c r="BF438" s="29">
        <v>2557.27</v>
      </c>
      <c r="BG438" s="28">
        <v>0.62509999999999999</v>
      </c>
      <c r="BH438" s="28">
        <v>0.59109999999999996</v>
      </c>
      <c r="BI438" s="28">
        <v>0.2321</v>
      </c>
      <c r="BJ438" s="28">
        <v>0.1241</v>
      </c>
      <c r="BK438" s="28">
        <v>2.9600000000000001E-2</v>
      </c>
      <c r="BL438" s="28">
        <v>2.3099999999999999E-2</v>
      </c>
    </row>
    <row r="439" spans="1:64" x14ac:dyDescent="0.25">
      <c r="A439" s="28" t="s">
        <v>703</v>
      </c>
      <c r="B439" s="28">
        <v>48421</v>
      </c>
      <c r="C439" s="28">
        <v>58.14</v>
      </c>
      <c r="D439" s="28">
        <v>27.04</v>
      </c>
      <c r="E439" s="29">
        <v>1571.93</v>
      </c>
      <c r="F439" s="29">
        <v>1559.81</v>
      </c>
      <c r="G439" s="28">
        <v>7.3000000000000001E-3</v>
      </c>
      <c r="H439" s="28">
        <v>2.0000000000000001E-4</v>
      </c>
      <c r="I439" s="28">
        <v>6.8999999999999999E-3</v>
      </c>
      <c r="J439" s="28">
        <v>1.4E-3</v>
      </c>
      <c r="K439" s="28">
        <v>2.1399999999999999E-2</v>
      </c>
      <c r="L439" s="28">
        <v>0.94120000000000004</v>
      </c>
      <c r="M439" s="28">
        <v>2.1499999999999998E-2</v>
      </c>
      <c r="N439" s="28">
        <v>0.25059999999999999</v>
      </c>
      <c r="O439" s="28">
        <v>3.0999999999999999E-3</v>
      </c>
      <c r="P439" s="28">
        <v>0.1048</v>
      </c>
      <c r="Q439" s="28">
        <v>73.989999999999995</v>
      </c>
      <c r="R439" s="29">
        <v>54370.29</v>
      </c>
      <c r="S439" s="28">
        <v>0.21060000000000001</v>
      </c>
      <c r="T439" s="28">
        <v>0.1827</v>
      </c>
      <c r="U439" s="28">
        <v>0.60670000000000002</v>
      </c>
      <c r="V439" s="28">
        <v>19.190000000000001</v>
      </c>
      <c r="W439" s="28">
        <v>11.11</v>
      </c>
      <c r="X439" s="29">
        <v>68869.320000000007</v>
      </c>
      <c r="Y439" s="28">
        <v>137.11000000000001</v>
      </c>
      <c r="Z439" s="29">
        <v>150138.79999999999</v>
      </c>
      <c r="AA439" s="28">
        <v>0.83430000000000004</v>
      </c>
      <c r="AB439" s="28">
        <v>0.1211</v>
      </c>
      <c r="AC439" s="28">
        <v>4.3700000000000003E-2</v>
      </c>
      <c r="AD439" s="28">
        <v>1E-3</v>
      </c>
      <c r="AE439" s="28">
        <v>0.16619999999999999</v>
      </c>
      <c r="AF439" s="28">
        <v>150.13999999999999</v>
      </c>
      <c r="AG439" s="29">
        <v>4243.3900000000003</v>
      </c>
      <c r="AH439" s="28">
        <v>523.54999999999995</v>
      </c>
      <c r="AI439" s="29">
        <v>156058.21</v>
      </c>
      <c r="AJ439" s="28" t="s">
        <v>16</v>
      </c>
      <c r="AK439" s="29">
        <v>35625</v>
      </c>
      <c r="AL439" s="29">
        <v>52509.279999999999</v>
      </c>
      <c r="AM439" s="28">
        <v>46.5</v>
      </c>
      <c r="AN439" s="28">
        <v>27.21</v>
      </c>
      <c r="AO439" s="28">
        <v>28.86</v>
      </c>
      <c r="AP439" s="28">
        <v>4.68</v>
      </c>
      <c r="AQ439" s="29">
        <v>1087.8499999999999</v>
      </c>
      <c r="AR439" s="28">
        <v>0.91559999999999997</v>
      </c>
      <c r="AS439" s="29">
        <v>1061.51</v>
      </c>
      <c r="AT439" s="29">
        <v>1701.62</v>
      </c>
      <c r="AU439" s="29">
        <v>4945.84</v>
      </c>
      <c r="AV439" s="28">
        <v>875.38</v>
      </c>
      <c r="AW439" s="28">
        <v>131.25</v>
      </c>
      <c r="AX439" s="29">
        <v>8715.6</v>
      </c>
      <c r="AY439" s="29">
        <v>3791.52</v>
      </c>
      <c r="AZ439" s="28">
        <v>0.434</v>
      </c>
      <c r="BA439" s="29">
        <v>4389.21</v>
      </c>
      <c r="BB439" s="28">
        <v>0.50239999999999996</v>
      </c>
      <c r="BC439" s="28">
        <v>555.41999999999996</v>
      </c>
      <c r="BD439" s="28">
        <v>6.3600000000000004E-2</v>
      </c>
      <c r="BE439" s="29">
        <v>8736.14</v>
      </c>
      <c r="BF439" s="29">
        <v>3045.19</v>
      </c>
      <c r="BG439" s="28">
        <v>0.68420000000000003</v>
      </c>
      <c r="BH439" s="28">
        <v>0.58450000000000002</v>
      </c>
      <c r="BI439" s="28">
        <v>0.2157</v>
      </c>
      <c r="BJ439" s="28">
        <v>0.13719999999999999</v>
      </c>
      <c r="BK439" s="28">
        <v>3.6900000000000002E-2</v>
      </c>
      <c r="BL439" s="28">
        <v>2.5700000000000001E-2</v>
      </c>
    </row>
    <row r="440" spans="1:64" x14ac:dyDescent="0.25">
      <c r="A440" s="28" t="s">
        <v>704</v>
      </c>
      <c r="B440" s="28">
        <v>49460</v>
      </c>
      <c r="C440" s="28">
        <v>89.43</v>
      </c>
      <c r="D440" s="28">
        <v>9.93</v>
      </c>
      <c r="E440" s="28">
        <v>888.38</v>
      </c>
      <c r="F440" s="28">
        <v>868.24</v>
      </c>
      <c r="G440" s="28">
        <v>2E-3</v>
      </c>
      <c r="H440" s="28">
        <v>1E-4</v>
      </c>
      <c r="I440" s="28">
        <v>5.0000000000000001E-3</v>
      </c>
      <c r="J440" s="28">
        <v>1E-3</v>
      </c>
      <c r="K440" s="28">
        <v>9.9000000000000008E-3</v>
      </c>
      <c r="L440" s="28">
        <v>0.96489999999999998</v>
      </c>
      <c r="M440" s="28">
        <v>1.7100000000000001E-2</v>
      </c>
      <c r="N440" s="28">
        <v>0.48359999999999997</v>
      </c>
      <c r="O440" s="28">
        <v>1.8E-3</v>
      </c>
      <c r="P440" s="28">
        <v>0.14249999999999999</v>
      </c>
      <c r="Q440" s="28">
        <v>42.43</v>
      </c>
      <c r="R440" s="29">
        <v>47164.29</v>
      </c>
      <c r="S440" s="28">
        <v>0.22800000000000001</v>
      </c>
      <c r="T440" s="28">
        <v>0.15859999999999999</v>
      </c>
      <c r="U440" s="28">
        <v>0.61339999999999995</v>
      </c>
      <c r="V440" s="28">
        <v>16.97</v>
      </c>
      <c r="W440" s="28">
        <v>7.98</v>
      </c>
      <c r="X440" s="29">
        <v>54766.76</v>
      </c>
      <c r="Y440" s="28">
        <v>107.25</v>
      </c>
      <c r="Z440" s="29">
        <v>84080.24</v>
      </c>
      <c r="AA440" s="28">
        <v>0.89570000000000005</v>
      </c>
      <c r="AB440" s="28">
        <v>5.28E-2</v>
      </c>
      <c r="AC440" s="28">
        <v>4.9700000000000001E-2</v>
      </c>
      <c r="AD440" s="28">
        <v>1.8E-3</v>
      </c>
      <c r="AE440" s="28">
        <v>0.10580000000000001</v>
      </c>
      <c r="AF440" s="28">
        <v>84.08</v>
      </c>
      <c r="AG440" s="29">
        <v>2054.0300000000002</v>
      </c>
      <c r="AH440" s="28">
        <v>307.95999999999998</v>
      </c>
      <c r="AI440" s="29">
        <v>76945.94</v>
      </c>
      <c r="AJ440" s="28" t="s">
        <v>16</v>
      </c>
      <c r="AK440" s="29">
        <v>28706</v>
      </c>
      <c r="AL440" s="29">
        <v>38722.910000000003</v>
      </c>
      <c r="AM440" s="28">
        <v>35.869999999999997</v>
      </c>
      <c r="AN440" s="28">
        <v>23.54</v>
      </c>
      <c r="AO440" s="28">
        <v>25.32</v>
      </c>
      <c r="AP440" s="28">
        <v>4.41</v>
      </c>
      <c r="AQ440" s="28">
        <v>866.27</v>
      </c>
      <c r="AR440" s="28">
        <v>1.0823</v>
      </c>
      <c r="AS440" s="29">
        <v>1161.55</v>
      </c>
      <c r="AT440" s="29">
        <v>2054.58</v>
      </c>
      <c r="AU440" s="29">
        <v>5293.98</v>
      </c>
      <c r="AV440" s="28">
        <v>749.26</v>
      </c>
      <c r="AW440" s="28">
        <v>263.62</v>
      </c>
      <c r="AX440" s="29">
        <v>9522.99</v>
      </c>
      <c r="AY440" s="29">
        <v>5905.98</v>
      </c>
      <c r="AZ440" s="28">
        <v>0.60270000000000001</v>
      </c>
      <c r="BA440" s="29">
        <v>2785.31</v>
      </c>
      <c r="BB440" s="28">
        <v>0.28420000000000001</v>
      </c>
      <c r="BC440" s="29">
        <v>1108.3599999999999</v>
      </c>
      <c r="BD440" s="28">
        <v>0.11310000000000001</v>
      </c>
      <c r="BE440" s="29">
        <v>9799.64</v>
      </c>
      <c r="BF440" s="29">
        <v>5584.79</v>
      </c>
      <c r="BG440" s="28">
        <v>2.5842999999999998</v>
      </c>
      <c r="BH440" s="28">
        <v>0.53010000000000002</v>
      </c>
      <c r="BI440" s="28">
        <v>0.2198</v>
      </c>
      <c r="BJ440" s="28">
        <v>0.19350000000000001</v>
      </c>
      <c r="BK440" s="28">
        <v>3.4099999999999998E-2</v>
      </c>
      <c r="BL440" s="28">
        <v>2.24E-2</v>
      </c>
    </row>
    <row r="441" spans="1:64" x14ac:dyDescent="0.25">
      <c r="A441" s="28" t="s">
        <v>705</v>
      </c>
      <c r="B441" s="28">
        <v>48348</v>
      </c>
      <c r="C441" s="28">
        <v>42.52</v>
      </c>
      <c r="D441" s="28">
        <v>70.040000000000006</v>
      </c>
      <c r="E441" s="29">
        <v>2978.44</v>
      </c>
      <c r="F441" s="29">
        <v>2880.9</v>
      </c>
      <c r="G441" s="28">
        <v>1.44E-2</v>
      </c>
      <c r="H441" s="28">
        <v>2.9999999999999997E-4</v>
      </c>
      <c r="I441" s="28">
        <v>1.37E-2</v>
      </c>
      <c r="J441" s="28">
        <v>1.2999999999999999E-3</v>
      </c>
      <c r="K441" s="28">
        <v>1.6E-2</v>
      </c>
      <c r="L441" s="28">
        <v>0.93300000000000005</v>
      </c>
      <c r="M441" s="28">
        <v>2.12E-2</v>
      </c>
      <c r="N441" s="28">
        <v>0.18360000000000001</v>
      </c>
      <c r="O441" s="28">
        <v>6.3E-3</v>
      </c>
      <c r="P441" s="28">
        <v>0.1051</v>
      </c>
      <c r="Q441" s="28">
        <v>131.19999999999999</v>
      </c>
      <c r="R441" s="29">
        <v>58723.54</v>
      </c>
      <c r="S441" s="28">
        <v>0.22040000000000001</v>
      </c>
      <c r="T441" s="28">
        <v>0.2064</v>
      </c>
      <c r="U441" s="28">
        <v>0.57320000000000004</v>
      </c>
      <c r="V441" s="28">
        <v>19.66</v>
      </c>
      <c r="W441" s="28">
        <v>14.94</v>
      </c>
      <c r="X441" s="29">
        <v>79697.64</v>
      </c>
      <c r="Y441" s="28">
        <v>196.4</v>
      </c>
      <c r="Z441" s="29">
        <v>173808.91</v>
      </c>
      <c r="AA441" s="28">
        <v>0.83179999999999998</v>
      </c>
      <c r="AB441" s="28">
        <v>0.1414</v>
      </c>
      <c r="AC441" s="28">
        <v>2.5899999999999999E-2</v>
      </c>
      <c r="AD441" s="28">
        <v>8.9999999999999998E-4</v>
      </c>
      <c r="AE441" s="28">
        <v>0.16819999999999999</v>
      </c>
      <c r="AF441" s="28">
        <v>173.81</v>
      </c>
      <c r="AG441" s="29">
        <v>5828.09</v>
      </c>
      <c r="AH441" s="28">
        <v>736.16</v>
      </c>
      <c r="AI441" s="29">
        <v>185046.37</v>
      </c>
      <c r="AJ441" s="28" t="s">
        <v>16</v>
      </c>
      <c r="AK441" s="29">
        <v>38341</v>
      </c>
      <c r="AL441" s="29">
        <v>62328.65</v>
      </c>
      <c r="AM441" s="28">
        <v>55.81</v>
      </c>
      <c r="AN441" s="28">
        <v>32.29</v>
      </c>
      <c r="AO441" s="28">
        <v>33.86</v>
      </c>
      <c r="AP441" s="28">
        <v>4.4000000000000004</v>
      </c>
      <c r="AQ441" s="29">
        <v>1704.8</v>
      </c>
      <c r="AR441" s="28">
        <v>0.80989999999999995</v>
      </c>
      <c r="AS441" s="29">
        <v>1089.99</v>
      </c>
      <c r="AT441" s="29">
        <v>1717.2</v>
      </c>
      <c r="AU441" s="29">
        <v>5331.63</v>
      </c>
      <c r="AV441" s="29">
        <v>1000.65</v>
      </c>
      <c r="AW441" s="28">
        <v>194.79</v>
      </c>
      <c r="AX441" s="29">
        <v>9334.26</v>
      </c>
      <c r="AY441" s="29">
        <v>3292</v>
      </c>
      <c r="AZ441" s="28">
        <v>0.36159999999999998</v>
      </c>
      <c r="BA441" s="29">
        <v>5327.51</v>
      </c>
      <c r="BB441" s="28">
        <v>0.58509999999999995</v>
      </c>
      <c r="BC441" s="28">
        <v>485.47</v>
      </c>
      <c r="BD441" s="28">
        <v>5.33E-2</v>
      </c>
      <c r="BE441" s="29">
        <v>9104.9699999999993</v>
      </c>
      <c r="BF441" s="29">
        <v>2136.42</v>
      </c>
      <c r="BG441" s="28">
        <v>0.35010000000000002</v>
      </c>
      <c r="BH441" s="28">
        <v>0.60670000000000002</v>
      </c>
      <c r="BI441" s="28">
        <v>0.2281</v>
      </c>
      <c r="BJ441" s="28">
        <v>0.115</v>
      </c>
      <c r="BK441" s="28">
        <v>3.0200000000000001E-2</v>
      </c>
      <c r="BL441" s="28">
        <v>0.02</v>
      </c>
    </row>
    <row r="442" spans="1:64" x14ac:dyDescent="0.25">
      <c r="A442" s="28" t="s">
        <v>706</v>
      </c>
      <c r="B442" s="28">
        <v>44651</v>
      </c>
      <c r="C442" s="28">
        <v>53.86</v>
      </c>
      <c r="D442" s="28">
        <v>39.700000000000003</v>
      </c>
      <c r="E442" s="29">
        <v>2138.17</v>
      </c>
      <c r="F442" s="29">
        <v>2093.86</v>
      </c>
      <c r="G442" s="28">
        <v>1.3100000000000001E-2</v>
      </c>
      <c r="H442" s="28">
        <v>5.0000000000000001E-4</v>
      </c>
      <c r="I442" s="28">
        <v>4.36E-2</v>
      </c>
      <c r="J442" s="28">
        <v>1.6000000000000001E-3</v>
      </c>
      <c r="K442" s="28">
        <v>3.27E-2</v>
      </c>
      <c r="L442" s="28">
        <v>0.86050000000000004</v>
      </c>
      <c r="M442" s="28">
        <v>4.8000000000000001E-2</v>
      </c>
      <c r="N442" s="28">
        <v>0.4511</v>
      </c>
      <c r="O442" s="28">
        <v>5.1000000000000004E-3</v>
      </c>
      <c r="P442" s="28">
        <v>0.13020000000000001</v>
      </c>
      <c r="Q442" s="28">
        <v>103.3</v>
      </c>
      <c r="R442" s="29">
        <v>55367.38</v>
      </c>
      <c r="S442" s="28">
        <v>0.2944</v>
      </c>
      <c r="T442" s="28">
        <v>0.19170000000000001</v>
      </c>
      <c r="U442" s="28">
        <v>0.51390000000000002</v>
      </c>
      <c r="V442" s="28">
        <v>17.350000000000001</v>
      </c>
      <c r="W442" s="28">
        <v>14.27</v>
      </c>
      <c r="X442" s="29">
        <v>74970.12</v>
      </c>
      <c r="Y442" s="28">
        <v>145.1</v>
      </c>
      <c r="Z442" s="29">
        <v>166397.22</v>
      </c>
      <c r="AA442" s="28">
        <v>0.6653</v>
      </c>
      <c r="AB442" s="28">
        <v>0.2954</v>
      </c>
      <c r="AC442" s="28">
        <v>3.8199999999999998E-2</v>
      </c>
      <c r="AD442" s="28">
        <v>1.1000000000000001E-3</v>
      </c>
      <c r="AE442" s="28">
        <v>0.33589999999999998</v>
      </c>
      <c r="AF442" s="28">
        <v>166.4</v>
      </c>
      <c r="AG442" s="29">
        <v>5242.8100000000004</v>
      </c>
      <c r="AH442" s="28">
        <v>534.16999999999996</v>
      </c>
      <c r="AI442" s="29">
        <v>176993.36</v>
      </c>
      <c r="AJ442" s="28" t="s">
        <v>16</v>
      </c>
      <c r="AK442" s="29">
        <v>29520</v>
      </c>
      <c r="AL442" s="29">
        <v>45720.44</v>
      </c>
      <c r="AM442" s="28">
        <v>51.37</v>
      </c>
      <c r="AN442" s="28">
        <v>29.65</v>
      </c>
      <c r="AO442" s="28">
        <v>33.42</v>
      </c>
      <c r="AP442" s="28">
        <v>4.62</v>
      </c>
      <c r="AQ442" s="29">
        <v>1053.9000000000001</v>
      </c>
      <c r="AR442" s="28">
        <v>0.97850000000000004</v>
      </c>
      <c r="AS442" s="29">
        <v>1178.48</v>
      </c>
      <c r="AT442" s="29">
        <v>1903.6</v>
      </c>
      <c r="AU442" s="29">
        <v>5680.95</v>
      </c>
      <c r="AV442" s="28">
        <v>957.08</v>
      </c>
      <c r="AW442" s="28">
        <v>292.95</v>
      </c>
      <c r="AX442" s="29">
        <v>10013.06</v>
      </c>
      <c r="AY442" s="29">
        <v>3910.27</v>
      </c>
      <c r="AZ442" s="28">
        <v>0.38679999999999998</v>
      </c>
      <c r="BA442" s="29">
        <v>5380.17</v>
      </c>
      <c r="BB442" s="28">
        <v>0.53220000000000001</v>
      </c>
      <c r="BC442" s="28">
        <v>819.68</v>
      </c>
      <c r="BD442" s="28">
        <v>8.1100000000000005E-2</v>
      </c>
      <c r="BE442" s="29">
        <v>10110.129999999999</v>
      </c>
      <c r="BF442" s="29">
        <v>2317.89</v>
      </c>
      <c r="BG442" s="28">
        <v>0.5625</v>
      </c>
      <c r="BH442" s="28">
        <v>0.57420000000000004</v>
      </c>
      <c r="BI442" s="28">
        <v>0.21859999999999999</v>
      </c>
      <c r="BJ442" s="28">
        <v>0.15179999999999999</v>
      </c>
      <c r="BK442" s="28">
        <v>3.5000000000000003E-2</v>
      </c>
      <c r="BL442" s="28">
        <v>2.0299999999999999E-2</v>
      </c>
    </row>
    <row r="443" spans="1:64" x14ac:dyDescent="0.25">
      <c r="A443" s="28" t="s">
        <v>707</v>
      </c>
      <c r="B443" s="28">
        <v>44669</v>
      </c>
      <c r="C443" s="28">
        <v>23.43</v>
      </c>
      <c r="D443" s="28">
        <v>122.36</v>
      </c>
      <c r="E443" s="29">
        <v>2866.63</v>
      </c>
      <c r="F443" s="29">
        <v>2611.19</v>
      </c>
      <c r="G443" s="28">
        <v>6.7999999999999996E-3</v>
      </c>
      <c r="H443" s="28">
        <v>2.0000000000000001E-4</v>
      </c>
      <c r="I443" s="28">
        <v>9.2700000000000005E-2</v>
      </c>
      <c r="J443" s="28">
        <v>1.6000000000000001E-3</v>
      </c>
      <c r="K443" s="28">
        <v>2.53E-2</v>
      </c>
      <c r="L443" s="28">
        <v>0.79149999999999998</v>
      </c>
      <c r="M443" s="28">
        <v>8.1900000000000001E-2</v>
      </c>
      <c r="N443" s="28">
        <v>0.64649999999999996</v>
      </c>
      <c r="O443" s="28">
        <v>7.1999999999999998E-3</v>
      </c>
      <c r="P443" s="28">
        <v>0.1608</v>
      </c>
      <c r="Q443" s="28">
        <v>116.53</v>
      </c>
      <c r="R443" s="29">
        <v>52333.53</v>
      </c>
      <c r="S443" s="28">
        <v>0.20660000000000001</v>
      </c>
      <c r="T443" s="28">
        <v>0.16159999999999999</v>
      </c>
      <c r="U443" s="28">
        <v>0.63180000000000003</v>
      </c>
      <c r="V443" s="28">
        <v>17.71</v>
      </c>
      <c r="W443" s="28">
        <v>18.61</v>
      </c>
      <c r="X443" s="29">
        <v>68063.92</v>
      </c>
      <c r="Y443" s="28">
        <v>150.74</v>
      </c>
      <c r="Z443" s="29">
        <v>95044.43</v>
      </c>
      <c r="AA443" s="28">
        <v>0.69110000000000005</v>
      </c>
      <c r="AB443" s="28">
        <v>0.26290000000000002</v>
      </c>
      <c r="AC443" s="28">
        <v>4.4299999999999999E-2</v>
      </c>
      <c r="AD443" s="28">
        <v>1.6000000000000001E-3</v>
      </c>
      <c r="AE443" s="28">
        <v>0.31059999999999999</v>
      </c>
      <c r="AF443" s="28">
        <v>95.04</v>
      </c>
      <c r="AG443" s="29">
        <v>2881.4</v>
      </c>
      <c r="AH443" s="28">
        <v>385.95</v>
      </c>
      <c r="AI443" s="29">
        <v>98893.93</v>
      </c>
      <c r="AJ443" s="28" t="s">
        <v>16</v>
      </c>
      <c r="AK443" s="29">
        <v>24477</v>
      </c>
      <c r="AL443" s="29">
        <v>36331.160000000003</v>
      </c>
      <c r="AM443" s="28">
        <v>46.58</v>
      </c>
      <c r="AN443" s="28">
        <v>28.9</v>
      </c>
      <c r="AO443" s="28">
        <v>32.840000000000003</v>
      </c>
      <c r="AP443" s="28">
        <v>4.38</v>
      </c>
      <c r="AQ443" s="28">
        <v>11.1</v>
      </c>
      <c r="AR443" s="28">
        <v>0.92530000000000001</v>
      </c>
      <c r="AS443" s="29">
        <v>1192.4100000000001</v>
      </c>
      <c r="AT443" s="29">
        <v>1964.8</v>
      </c>
      <c r="AU443" s="29">
        <v>5742.8</v>
      </c>
      <c r="AV443" s="28">
        <v>989.81</v>
      </c>
      <c r="AW443" s="28">
        <v>378.11</v>
      </c>
      <c r="AX443" s="29">
        <v>10267.92</v>
      </c>
      <c r="AY443" s="29">
        <v>5767.99</v>
      </c>
      <c r="AZ443" s="28">
        <v>0.55669999999999997</v>
      </c>
      <c r="BA443" s="29">
        <v>3100.75</v>
      </c>
      <c r="BB443" s="28">
        <v>0.29930000000000001</v>
      </c>
      <c r="BC443" s="29">
        <v>1492.49</v>
      </c>
      <c r="BD443" s="28">
        <v>0.14399999999999999</v>
      </c>
      <c r="BE443" s="29">
        <v>10361.219999999999</v>
      </c>
      <c r="BF443" s="29">
        <v>4382.8599999999997</v>
      </c>
      <c r="BG443" s="28">
        <v>1.8498000000000001</v>
      </c>
      <c r="BH443" s="28">
        <v>0.53710000000000002</v>
      </c>
      <c r="BI443" s="28">
        <v>0.22670000000000001</v>
      </c>
      <c r="BJ443" s="28">
        <v>0.19139999999999999</v>
      </c>
      <c r="BK443" s="28">
        <v>2.93E-2</v>
      </c>
      <c r="BL443" s="28">
        <v>1.55E-2</v>
      </c>
    </row>
    <row r="444" spans="1:64" x14ac:dyDescent="0.25">
      <c r="A444" s="28" t="s">
        <v>708</v>
      </c>
      <c r="B444" s="28">
        <v>49288</v>
      </c>
      <c r="C444" s="28">
        <v>85</v>
      </c>
      <c r="D444" s="28">
        <v>15.1</v>
      </c>
      <c r="E444" s="29">
        <v>1283.74</v>
      </c>
      <c r="F444" s="29">
        <v>1310.19</v>
      </c>
      <c r="G444" s="28">
        <v>2.3E-3</v>
      </c>
      <c r="H444" s="28">
        <v>1E-4</v>
      </c>
      <c r="I444" s="28">
        <v>5.1000000000000004E-3</v>
      </c>
      <c r="J444" s="28">
        <v>1.2999999999999999E-3</v>
      </c>
      <c r="K444" s="28">
        <v>6.1000000000000004E-3</v>
      </c>
      <c r="L444" s="28">
        <v>0.97509999999999997</v>
      </c>
      <c r="M444" s="28">
        <v>1.01E-2</v>
      </c>
      <c r="N444" s="28">
        <v>0.41220000000000001</v>
      </c>
      <c r="O444" s="28">
        <v>0</v>
      </c>
      <c r="P444" s="28">
        <v>0.13120000000000001</v>
      </c>
      <c r="Q444" s="28">
        <v>58.67</v>
      </c>
      <c r="R444" s="29">
        <v>49800.85</v>
      </c>
      <c r="S444" s="28">
        <v>0.22789999999999999</v>
      </c>
      <c r="T444" s="28">
        <v>0.16900000000000001</v>
      </c>
      <c r="U444" s="28">
        <v>0.60299999999999998</v>
      </c>
      <c r="V444" s="28">
        <v>18.350000000000001</v>
      </c>
      <c r="W444" s="28">
        <v>9.59</v>
      </c>
      <c r="X444" s="29">
        <v>62857.46</v>
      </c>
      <c r="Y444" s="28">
        <v>129.4</v>
      </c>
      <c r="Z444" s="29">
        <v>99093.57</v>
      </c>
      <c r="AA444" s="28">
        <v>0.89549999999999996</v>
      </c>
      <c r="AB444" s="28">
        <v>6.0299999999999999E-2</v>
      </c>
      <c r="AC444" s="28">
        <v>4.2700000000000002E-2</v>
      </c>
      <c r="AD444" s="28">
        <v>1.4E-3</v>
      </c>
      <c r="AE444" s="28">
        <v>0.1048</v>
      </c>
      <c r="AF444" s="28">
        <v>99.09</v>
      </c>
      <c r="AG444" s="29">
        <v>2483.44</v>
      </c>
      <c r="AH444" s="28">
        <v>362.98</v>
      </c>
      <c r="AI444" s="29">
        <v>92586.47</v>
      </c>
      <c r="AJ444" s="28" t="s">
        <v>16</v>
      </c>
      <c r="AK444" s="29">
        <v>30153</v>
      </c>
      <c r="AL444" s="29">
        <v>40995.97</v>
      </c>
      <c r="AM444" s="28">
        <v>35.11</v>
      </c>
      <c r="AN444" s="28">
        <v>23.71</v>
      </c>
      <c r="AO444" s="28">
        <v>25.2</v>
      </c>
      <c r="AP444" s="28">
        <v>4.38</v>
      </c>
      <c r="AQ444" s="28">
        <v>975.67</v>
      </c>
      <c r="AR444" s="28">
        <v>1.0452999999999999</v>
      </c>
      <c r="AS444" s="29">
        <v>1076.4000000000001</v>
      </c>
      <c r="AT444" s="29">
        <v>1878.97</v>
      </c>
      <c r="AU444" s="29">
        <v>5046.29</v>
      </c>
      <c r="AV444" s="28">
        <v>797.99</v>
      </c>
      <c r="AW444" s="28">
        <v>212</v>
      </c>
      <c r="AX444" s="29">
        <v>9011.66</v>
      </c>
      <c r="AY444" s="29">
        <v>5149.5600000000004</v>
      </c>
      <c r="AZ444" s="28">
        <v>0.57189999999999996</v>
      </c>
      <c r="BA444" s="29">
        <v>3069.12</v>
      </c>
      <c r="BB444" s="28">
        <v>0.34089999999999998</v>
      </c>
      <c r="BC444" s="28">
        <v>785.39</v>
      </c>
      <c r="BD444" s="28">
        <v>8.72E-2</v>
      </c>
      <c r="BE444" s="29">
        <v>9004.07</v>
      </c>
      <c r="BF444" s="29">
        <v>5177.49</v>
      </c>
      <c r="BG444" s="28">
        <v>2.0205000000000002</v>
      </c>
      <c r="BH444" s="28">
        <v>0.55249999999999999</v>
      </c>
      <c r="BI444" s="28">
        <v>0.222</v>
      </c>
      <c r="BJ444" s="28">
        <v>0.1608</v>
      </c>
      <c r="BK444" s="28">
        <v>4.0599999999999997E-2</v>
      </c>
      <c r="BL444" s="28">
        <v>2.41E-2</v>
      </c>
    </row>
    <row r="445" spans="1:64" x14ac:dyDescent="0.25">
      <c r="A445" s="28" t="s">
        <v>709</v>
      </c>
      <c r="B445" s="28">
        <v>44677</v>
      </c>
      <c r="C445" s="28">
        <v>27.14</v>
      </c>
      <c r="D445" s="28">
        <v>151.86000000000001</v>
      </c>
      <c r="E445" s="29">
        <v>4122.03</v>
      </c>
      <c r="F445" s="29">
        <v>3859.48</v>
      </c>
      <c r="G445" s="28">
        <v>1.9800000000000002E-2</v>
      </c>
      <c r="H445" s="28">
        <v>5.9999999999999995E-4</v>
      </c>
      <c r="I445" s="28">
        <v>0.23350000000000001</v>
      </c>
      <c r="J445" s="28">
        <v>1.6999999999999999E-3</v>
      </c>
      <c r="K445" s="28">
        <v>4.19E-2</v>
      </c>
      <c r="L445" s="28">
        <v>0.64139999999999997</v>
      </c>
      <c r="M445" s="28">
        <v>6.0900000000000003E-2</v>
      </c>
      <c r="N445" s="28">
        <v>0.46860000000000002</v>
      </c>
      <c r="O445" s="28">
        <v>2.3800000000000002E-2</v>
      </c>
      <c r="P445" s="28">
        <v>0.14000000000000001</v>
      </c>
      <c r="Q445" s="28">
        <v>182.75</v>
      </c>
      <c r="R445" s="29">
        <v>61142.94</v>
      </c>
      <c r="S445" s="28">
        <v>0.2205</v>
      </c>
      <c r="T445" s="28">
        <v>0.20319999999999999</v>
      </c>
      <c r="U445" s="28">
        <v>0.57630000000000003</v>
      </c>
      <c r="V445" s="28">
        <v>17.53</v>
      </c>
      <c r="W445" s="28">
        <v>24.71</v>
      </c>
      <c r="X445" s="29">
        <v>84198.52</v>
      </c>
      <c r="Y445" s="28">
        <v>163.46</v>
      </c>
      <c r="Z445" s="29">
        <v>175615.12</v>
      </c>
      <c r="AA445" s="28">
        <v>0.62450000000000006</v>
      </c>
      <c r="AB445" s="28">
        <v>0.35010000000000002</v>
      </c>
      <c r="AC445" s="28">
        <v>2.4E-2</v>
      </c>
      <c r="AD445" s="28">
        <v>1.5E-3</v>
      </c>
      <c r="AE445" s="28">
        <v>0.37569999999999998</v>
      </c>
      <c r="AF445" s="28">
        <v>175.62</v>
      </c>
      <c r="AG445" s="29">
        <v>6956.23</v>
      </c>
      <c r="AH445" s="28">
        <v>677.32</v>
      </c>
      <c r="AI445" s="29">
        <v>199171.16</v>
      </c>
      <c r="AJ445" s="28" t="s">
        <v>16</v>
      </c>
      <c r="AK445" s="29">
        <v>30591</v>
      </c>
      <c r="AL445" s="29">
        <v>46192.51</v>
      </c>
      <c r="AM445" s="28">
        <v>68.06</v>
      </c>
      <c r="AN445" s="28">
        <v>37.42</v>
      </c>
      <c r="AO445" s="28">
        <v>42.72</v>
      </c>
      <c r="AP445" s="28">
        <v>4.5199999999999996</v>
      </c>
      <c r="AQ445" s="28">
        <v>716.97</v>
      </c>
      <c r="AR445" s="28">
        <v>1.0322</v>
      </c>
      <c r="AS445" s="29">
        <v>1384.71</v>
      </c>
      <c r="AT445" s="29">
        <v>2139.06</v>
      </c>
      <c r="AU445" s="29">
        <v>6512.73</v>
      </c>
      <c r="AV445" s="29">
        <v>1152.6400000000001</v>
      </c>
      <c r="AW445" s="28">
        <v>430.13</v>
      </c>
      <c r="AX445" s="29">
        <v>11619.27</v>
      </c>
      <c r="AY445" s="29">
        <v>3941.95</v>
      </c>
      <c r="AZ445" s="28">
        <v>0.34039999999999998</v>
      </c>
      <c r="BA445" s="29">
        <v>6732.16</v>
      </c>
      <c r="BB445" s="28">
        <v>0.58130000000000004</v>
      </c>
      <c r="BC445" s="28">
        <v>907.83</v>
      </c>
      <c r="BD445" s="28">
        <v>7.8399999999999997E-2</v>
      </c>
      <c r="BE445" s="29">
        <v>11581.94</v>
      </c>
      <c r="BF445" s="29">
        <v>1872.6</v>
      </c>
      <c r="BG445" s="28">
        <v>0.4264</v>
      </c>
      <c r="BH445" s="28">
        <v>0.58720000000000006</v>
      </c>
      <c r="BI445" s="28">
        <v>0.22450000000000001</v>
      </c>
      <c r="BJ445" s="28">
        <v>0.13469999999999999</v>
      </c>
      <c r="BK445" s="28">
        <v>2.8199999999999999E-2</v>
      </c>
      <c r="BL445" s="28">
        <v>2.5399999999999999E-2</v>
      </c>
    </row>
    <row r="446" spans="1:64" x14ac:dyDescent="0.25">
      <c r="A446" s="28" t="s">
        <v>710</v>
      </c>
      <c r="B446" s="28">
        <v>45880</v>
      </c>
      <c r="C446" s="28">
        <v>121.29</v>
      </c>
      <c r="D446" s="28">
        <v>11.07</v>
      </c>
      <c r="E446" s="29">
        <v>1342.35</v>
      </c>
      <c r="F446" s="29">
        <v>1315.71</v>
      </c>
      <c r="G446" s="28">
        <v>1.8E-3</v>
      </c>
      <c r="H446" s="28">
        <v>2.0000000000000001E-4</v>
      </c>
      <c r="I446" s="28">
        <v>7.1000000000000004E-3</v>
      </c>
      <c r="J446" s="28">
        <v>1.2999999999999999E-3</v>
      </c>
      <c r="K446" s="28">
        <v>9.1000000000000004E-3</v>
      </c>
      <c r="L446" s="28">
        <v>0.96220000000000006</v>
      </c>
      <c r="M446" s="28">
        <v>1.83E-2</v>
      </c>
      <c r="N446" s="28">
        <v>0.5343</v>
      </c>
      <c r="O446" s="28">
        <v>5.0000000000000001E-4</v>
      </c>
      <c r="P446" s="28">
        <v>0.1484</v>
      </c>
      <c r="Q446" s="28">
        <v>60.36</v>
      </c>
      <c r="R446" s="29">
        <v>48128.77</v>
      </c>
      <c r="S446" s="28">
        <v>0.1913</v>
      </c>
      <c r="T446" s="28">
        <v>0.1648</v>
      </c>
      <c r="U446" s="28">
        <v>0.64400000000000002</v>
      </c>
      <c r="V446" s="28">
        <v>17.82</v>
      </c>
      <c r="W446" s="28">
        <v>9.67</v>
      </c>
      <c r="X446" s="29">
        <v>62575.47</v>
      </c>
      <c r="Y446" s="28">
        <v>133.76</v>
      </c>
      <c r="Z446" s="29">
        <v>90606.22</v>
      </c>
      <c r="AA446" s="28">
        <v>0.7964</v>
      </c>
      <c r="AB446" s="28">
        <v>0.1144</v>
      </c>
      <c r="AC446" s="28">
        <v>8.72E-2</v>
      </c>
      <c r="AD446" s="28">
        <v>2E-3</v>
      </c>
      <c r="AE446" s="28">
        <v>0.20860000000000001</v>
      </c>
      <c r="AF446" s="28">
        <v>90.61</v>
      </c>
      <c r="AG446" s="29">
        <v>2207.08</v>
      </c>
      <c r="AH446" s="28">
        <v>306.48</v>
      </c>
      <c r="AI446" s="29">
        <v>85401.19</v>
      </c>
      <c r="AJ446" s="28" t="s">
        <v>16</v>
      </c>
      <c r="AK446" s="29">
        <v>27024</v>
      </c>
      <c r="AL446" s="29">
        <v>37652.43</v>
      </c>
      <c r="AM446" s="28">
        <v>33.880000000000003</v>
      </c>
      <c r="AN446" s="28">
        <v>23.27</v>
      </c>
      <c r="AO446" s="28">
        <v>25.62</v>
      </c>
      <c r="AP446" s="28">
        <v>4.04</v>
      </c>
      <c r="AQ446" s="28">
        <v>669.27</v>
      </c>
      <c r="AR446" s="28">
        <v>0.87749999999999995</v>
      </c>
      <c r="AS446" s="29">
        <v>1096.21</v>
      </c>
      <c r="AT446" s="29">
        <v>2259.06</v>
      </c>
      <c r="AU446" s="29">
        <v>5158.58</v>
      </c>
      <c r="AV446" s="28">
        <v>822.62</v>
      </c>
      <c r="AW446" s="28">
        <v>233.33</v>
      </c>
      <c r="AX446" s="29">
        <v>9569.7900000000009</v>
      </c>
      <c r="AY446" s="29">
        <v>5898.14</v>
      </c>
      <c r="AZ446" s="28">
        <v>0.61339999999999995</v>
      </c>
      <c r="BA446" s="29">
        <v>2520.35</v>
      </c>
      <c r="BB446" s="28">
        <v>0.2621</v>
      </c>
      <c r="BC446" s="29">
        <v>1197.49</v>
      </c>
      <c r="BD446" s="28">
        <v>0.1245</v>
      </c>
      <c r="BE446" s="29">
        <v>9615.98</v>
      </c>
      <c r="BF446" s="29">
        <v>5609.12</v>
      </c>
      <c r="BG446" s="28">
        <v>2.6608000000000001</v>
      </c>
      <c r="BH446" s="28">
        <v>0.5242</v>
      </c>
      <c r="BI446" s="28">
        <v>0.23980000000000001</v>
      </c>
      <c r="BJ446" s="28">
        <v>0.1779</v>
      </c>
      <c r="BK446" s="28">
        <v>3.9100000000000003E-2</v>
      </c>
      <c r="BL446" s="28">
        <v>1.89E-2</v>
      </c>
    </row>
    <row r="447" spans="1:64" x14ac:dyDescent="0.25">
      <c r="A447" s="28" t="s">
        <v>711</v>
      </c>
      <c r="B447" s="28">
        <v>44685</v>
      </c>
      <c r="C447" s="28">
        <v>41.14</v>
      </c>
      <c r="D447" s="28">
        <v>77.73</v>
      </c>
      <c r="E447" s="29">
        <v>3197.91</v>
      </c>
      <c r="F447" s="29">
        <v>2989.14</v>
      </c>
      <c r="G447" s="28">
        <v>7.9000000000000008E-3</v>
      </c>
      <c r="H447" s="28">
        <v>4.0000000000000002E-4</v>
      </c>
      <c r="I447" s="28">
        <v>6.9699999999999998E-2</v>
      </c>
      <c r="J447" s="28">
        <v>1.6999999999999999E-3</v>
      </c>
      <c r="K447" s="28">
        <v>3.8100000000000002E-2</v>
      </c>
      <c r="L447" s="28">
        <v>0.80459999999999998</v>
      </c>
      <c r="M447" s="28">
        <v>7.7700000000000005E-2</v>
      </c>
      <c r="N447" s="28">
        <v>0.59189999999999998</v>
      </c>
      <c r="O447" s="28">
        <v>1.1900000000000001E-2</v>
      </c>
      <c r="P447" s="28">
        <v>0.15260000000000001</v>
      </c>
      <c r="Q447" s="28">
        <v>131.02000000000001</v>
      </c>
      <c r="R447" s="29">
        <v>52836.25</v>
      </c>
      <c r="S447" s="28">
        <v>0.2074</v>
      </c>
      <c r="T447" s="28">
        <v>0.1883</v>
      </c>
      <c r="U447" s="28">
        <v>0.60429999999999995</v>
      </c>
      <c r="V447" s="28">
        <v>18.22</v>
      </c>
      <c r="W447" s="28">
        <v>19.239999999999998</v>
      </c>
      <c r="X447" s="29">
        <v>74010.990000000005</v>
      </c>
      <c r="Y447" s="28">
        <v>162.36000000000001</v>
      </c>
      <c r="Z447" s="29">
        <v>102774.32</v>
      </c>
      <c r="AA447" s="28">
        <v>0.70760000000000001</v>
      </c>
      <c r="AB447" s="28">
        <v>0.2467</v>
      </c>
      <c r="AC447" s="28">
        <v>4.4200000000000003E-2</v>
      </c>
      <c r="AD447" s="28">
        <v>1.5E-3</v>
      </c>
      <c r="AE447" s="28">
        <v>0.29370000000000002</v>
      </c>
      <c r="AF447" s="28">
        <v>102.77</v>
      </c>
      <c r="AG447" s="29">
        <v>2978.57</v>
      </c>
      <c r="AH447" s="28">
        <v>387.07</v>
      </c>
      <c r="AI447" s="29">
        <v>106859.33</v>
      </c>
      <c r="AJ447" s="28" t="s">
        <v>16</v>
      </c>
      <c r="AK447" s="29">
        <v>25947</v>
      </c>
      <c r="AL447" s="29">
        <v>38055.870000000003</v>
      </c>
      <c r="AM447" s="28">
        <v>48.44</v>
      </c>
      <c r="AN447" s="28">
        <v>27.56</v>
      </c>
      <c r="AO447" s="28">
        <v>31.33</v>
      </c>
      <c r="AP447" s="28">
        <v>4.38</v>
      </c>
      <c r="AQ447" s="28">
        <v>833.55</v>
      </c>
      <c r="AR447" s="28">
        <v>0.96489999999999998</v>
      </c>
      <c r="AS447" s="29">
        <v>1115.73</v>
      </c>
      <c r="AT447" s="29">
        <v>1814.26</v>
      </c>
      <c r="AU447" s="29">
        <v>5607.35</v>
      </c>
      <c r="AV447" s="28">
        <v>950.54</v>
      </c>
      <c r="AW447" s="28">
        <v>345.92</v>
      </c>
      <c r="AX447" s="29">
        <v>9833.7999999999993</v>
      </c>
      <c r="AY447" s="29">
        <v>5212.88</v>
      </c>
      <c r="AZ447" s="28">
        <v>0.53900000000000003</v>
      </c>
      <c r="BA447" s="29">
        <v>3249.95</v>
      </c>
      <c r="BB447" s="28">
        <v>0.33610000000000001</v>
      </c>
      <c r="BC447" s="29">
        <v>1208.03</v>
      </c>
      <c r="BD447" s="28">
        <v>0.1249</v>
      </c>
      <c r="BE447" s="29">
        <v>9670.86</v>
      </c>
      <c r="BF447" s="29">
        <v>4011.55</v>
      </c>
      <c r="BG447" s="28">
        <v>1.5348999999999999</v>
      </c>
      <c r="BH447" s="28">
        <v>0.55889999999999995</v>
      </c>
      <c r="BI447" s="28">
        <v>0.22670000000000001</v>
      </c>
      <c r="BJ447" s="28">
        <v>0.16639999999999999</v>
      </c>
      <c r="BK447" s="28">
        <v>2.9700000000000001E-2</v>
      </c>
      <c r="BL447" s="28">
        <v>1.83E-2</v>
      </c>
    </row>
    <row r="448" spans="1:64" x14ac:dyDescent="0.25">
      <c r="A448" s="28" t="s">
        <v>712</v>
      </c>
      <c r="B448" s="28">
        <v>44693</v>
      </c>
      <c r="C448" s="28">
        <v>36.1</v>
      </c>
      <c r="D448" s="28">
        <v>59.45</v>
      </c>
      <c r="E448" s="29">
        <v>2146.04</v>
      </c>
      <c r="F448" s="29">
        <v>2101.52</v>
      </c>
      <c r="G448" s="28">
        <v>1.4200000000000001E-2</v>
      </c>
      <c r="H448" s="28">
        <v>4.0000000000000002E-4</v>
      </c>
      <c r="I448" s="28">
        <v>3.78E-2</v>
      </c>
      <c r="J448" s="28">
        <v>1.5E-3</v>
      </c>
      <c r="K448" s="28">
        <v>3.8800000000000001E-2</v>
      </c>
      <c r="L448" s="28">
        <v>0.86029999999999995</v>
      </c>
      <c r="M448" s="28">
        <v>4.6899999999999997E-2</v>
      </c>
      <c r="N448" s="28">
        <v>0.38719999999999999</v>
      </c>
      <c r="O448" s="28">
        <v>6.7000000000000002E-3</v>
      </c>
      <c r="P448" s="28">
        <v>0.12989999999999999</v>
      </c>
      <c r="Q448" s="28">
        <v>96.03</v>
      </c>
      <c r="R448" s="29">
        <v>56859.75</v>
      </c>
      <c r="S448" s="28">
        <v>0.2467</v>
      </c>
      <c r="T448" s="28">
        <v>0.17879999999999999</v>
      </c>
      <c r="U448" s="28">
        <v>0.57450000000000001</v>
      </c>
      <c r="V448" s="28">
        <v>17.82</v>
      </c>
      <c r="W448" s="28">
        <v>14.24</v>
      </c>
      <c r="X448" s="29">
        <v>78899.89</v>
      </c>
      <c r="Y448" s="28">
        <v>146.44999999999999</v>
      </c>
      <c r="Z448" s="29">
        <v>161834.78</v>
      </c>
      <c r="AA448" s="28">
        <v>0.69689999999999996</v>
      </c>
      <c r="AB448" s="28">
        <v>0.27350000000000002</v>
      </c>
      <c r="AC448" s="28">
        <v>2.8299999999999999E-2</v>
      </c>
      <c r="AD448" s="28">
        <v>1.2999999999999999E-3</v>
      </c>
      <c r="AE448" s="28">
        <v>0.30509999999999998</v>
      </c>
      <c r="AF448" s="28">
        <v>161.83000000000001</v>
      </c>
      <c r="AG448" s="29">
        <v>5433.57</v>
      </c>
      <c r="AH448" s="28">
        <v>603.91999999999996</v>
      </c>
      <c r="AI448" s="29">
        <v>176921.81</v>
      </c>
      <c r="AJ448" s="28" t="s">
        <v>16</v>
      </c>
      <c r="AK448" s="29">
        <v>30867</v>
      </c>
      <c r="AL448" s="29">
        <v>44791.14</v>
      </c>
      <c r="AM448" s="28">
        <v>55.92</v>
      </c>
      <c r="AN448" s="28">
        <v>32.06</v>
      </c>
      <c r="AO448" s="28">
        <v>37.26</v>
      </c>
      <c r="AP448" s="28">
        <v>4.45</v>
      </c>
      <c r="AQ448" s="29">
        <v>1114.17</v>
      </c>
      <c r="AR448" s="28">
        <v>1.0824</v>
      </c>
      <c r="AS448" s="29">
        <v>1190.3499999999999</v>
      </c>
      <c r="AT448" s="29">
        <v>1808.1</v>
      </c>
      <c r="AU448" s="29">
        <v>5703.68</v>
      </c>
      <c r="AV448" s="29">
        <v>1043.8599999999999</v>
      </c>
      <c r="AW448" s="28">
        <v>248.62</v>
      </c>
      <c r="AX448" s="29">
        <v>9994.6</v>
      </c>
      <c r="AY448" s="29">
        <v>3792.21</v>
      </c>
      <c r="AZ448" s="28">
        <v>0.37930000000000003</v>
      </c>
      <c r="BA448" s="29">
        <v>5477.82</v>
      </c>
      <c r="BB448" s="28">
        <v>0.54800000000000004</v>
      </c>
      <c r="BC448" s="28">
        <v>726.61</v>
      </c>
      <c r="BD448" s="28">
        <v>7.2700000000000001E-2</v>
      </c>
      <c r="BE448" s="29">
        <v>9996.64</v>
      </c>
      <c r="BF448" s="29">
        <v>2224.8200000000002</v>
      </c>
      <c r="BG448" s="28">
        <v>0.55969999999999998</v>
      </c>
      <c r="BH448" s="28">
        <v>0.58620000000000005</v>
      </c>
      <c r="BI448" s="28">
        <v>0.216</v>
      </c>
      <c r="BJ448" s="28">
        <v>0.1414</v>
      </c>
      <c r="BK448" s="28">
        <v>3.4599999999999999E-2</v>
      </c>
      <c r="BL448" s="28">
        <v>2.18E-2</v>
      </c>
    </row>
    <row r="449" spans="1:64" x14ac:dyDescent="0.25">
      <c r="A449" s="28" t="s">
        <v>713</v>
      </c>
      <c r="B449" s="28">
        <v>50054</v>
      </c>
      <c r="C449" s="28">
        <v>23.62</v>
      </c>
      <c r="D449" s="28">
        <v>139.57</v>
      </c>
      <c r="E449" s="29">
        <v>3296.53</v>
      </c>
      <c r="F449" s="29">
        <v>3204.14</v>
      </c>
      <c r="G449" s="28">
        <v>4.2700000000000002E-2</v>
      </c>
      <c r="H449" s="28">
        <v>5.0000000000000001E-4</v>
      </c>
      <c r="I449" s="28">
        <v>3.1399999999999997E-2</v>
      </c>
      <c r="J449" s="28">
        <v>6.9999999999999999E-4</v>
      </c>
      <c r="K449" s="28">
        <v>1.8100000000000002E-2</v>
      </c>
      <c r="L449" s="28">
        <v>0.88029999999999997</v>
      </c>
      <c r="M449" s="28">
        <v>2.63E-2</v>
      </c>
      <c r="N449" s="28">
        <v>9.35E-2</v>
      </c>
      <c r="O449" s="28">
        <v>1.17E-2</v>
      </c>
      <c r="P449" s="28">
        <v>0.1013</v>
      </c>
      <c r="Q449" s="28">
        <v>149.63</v>
      </c>
      <c r="R449" s="29">
        <v>67130.95</v>
      </c>
      <c r="S449" s="28">
        <v>0.1981</v>
      </c>
      <c r="T449" s="28">
        <v>0.19550000000000001</v>
      </c>
      <c r="U449" s="28">
        <v>0.60650000000000004</v>
      </c>
      <c r="V449" s="28">
        <v>18.600000000000001</v>
      </c>
      <c r="W449" s="28">
        <v>16.93</v>
      </c>
      <c r="X449" s="29">
        <v>88573.49</v>
      </c>
      <c r="Y449" s="28">
        <v>192.81</v>
      </c>
      <c r="Z449" s="29">
        <v>232839.91</v>
      </c>
      <c r="AA449" s="28">
        <v>0.8155</v>
      </c>
      <c r="AB449" s="28">
        <v>0.16289999999999999</v>
      </c>
      <c r="AC449" s="28">
        <v>2.1000000000000001E-2</v>
      </c>
      <c r="AD449" s="28">
        <v>5.9999999999999995E-4</v>
      </c>
      <c r="AE449" s="28">
        <v>0.18459999999999999</v>
      </c>
      <c r="AF449" s="28">
        <v>232.84</v>
      </c>
      <c r="AG449" s="29">
        <v>8586.7999999999993</v>
      </c>
      <c r="AH449" s="28">
        <v>993.23</v>
      </c>
      <c r="AI449" s="29">
        <v>267238.21000000002</v>
      </c>
      <c r="AJ449" s="28" t="s">
        <v>16</v>
      </c>
      <c r="AK449" s="29">
        <v>50361</v>
      </c>
      <c r="AL449" s="29">
        <v>97160.71</v>
      </c>
      <c r="AM449" s="28">
        <v>72.23</v>
      </c>
      <c r="AN449" s="28">
        <v>36.5</v>
      </c>
      <c r="AO449" s="28">
        <v>42.62</v>
      </c>
      <c r="AP449" s="28">
        <v>4.99</v>
      </c>
      <c r="AQ449" s="29">
        <v>1001.15</v>
      </c>
      <c r="AR449" s="28">
        <v>0.66149999999999998</v>
      </c>
      <c r="AS449" s="29">
        <v>1172.2</v>
      </c>
      <c r="AT449" s="29">
        <v>2020.64</v>
      </c>
      <c r="AU449" s="29">
        <v>6380.2</v>
      </c>
      <c r="AV449" s="29">
        <v>1300.6099999999999</v>
      </c>
      <c r="AW449" s="28">
        <v>317.63</v>
      </c>
      <c r="AX449" s="29">
        <v>11191.29</v>
      </c>
      <c r="AY449" s="29">
        <v>2833.77</v>
      </c>
      <c r="AZ449" s="28">
        <v>0.25659999999999999</v>
      </c>
      <c r="BA449" s="29">
        <v>7800.8</v>
      </c>
      <c r="BB449" s="28">
        <v>0.70640000000000003</v>
      </c>
      <c r="BC449" s="28">
        <v>408.43</v>
      </c>
      <c r="BD449" s="28">
        <v>3.6999999999999998E-2</v>
      </c>
      <c r="BE449" s="29">
        <v>11043</v>
      </c>
      <c r="BF449" s="29">
        <v>1144.22</v>
      </c>
      <c r="BG449" s="28">
        <v>0.1115</v>
      </c>
      <c r="BH449" s="28">
        <v>0.62439999999999996</v>
      </c>
      <c r="BI449" s="28">
        <v>0.2142</v>
      </c>
      <c r="BJ449" s="28">
        <v>0.1115</v>
      </c>
      <c r="BK449" s="28">
        <v>2.8899999999999999E-2</v>
      </c>
      <c r="BL449" s="28">
        <v>2.0899999999999998E-2</v>
      </c>
    </row>
    <row r="450" spans="1:64" x14ac:dyDescent="0.25">
      <c r="A450" s="28" t="s">
        <v>714</v>
      </c>
      <c r="B450" s="28">
        <v>47001</v>
      </c>
      <c r="C450" s="28">
        <v>31</v>
      </c>
      <c r="D450" s="28">
        <v>181.15</v>
      </c>
      <c r="E450" s="29">
        <v>5615.66</v>
      </c>
      <c r="F450" s="29">
        <v>5245.9</v>
      </c>
      <c r="G450" s="28">
        <v>1.6500000000000001E-2</v>
      </c>
      <c r="H450" s="28">
        <v>5.0000000000000001E-4</v>
      </c>
      <c r="I450" s="28">
        <v>0.21240000000000001</v>
      </c>
      <c r="J450" s="28">
        <v>1.6999999999999999E-3</v>
      </c>
      <c r="K450" s="28">
        <v>3.73E-2</v>
      </c>
      <c r="L450" s="28">
        <v>0.66820000000000002</v>
      </c>
      <c r="M450" s="28">
        <v>6.3399999999999998E-2</v>
      </c>
      <c r="N450" s="28">
        <v>0.434</v>
      </c>
      <c r="O450" s="28">
        <v>2.0400000000000001E-2</v>
      </c>
      <c r="P450" s="28">
        <v>0.13450000000000001</v>
      </c>
      <c r="Q450" s="28">
        <v>233.24</v>
      </c>
      <c r="R450" s="29">
        <v>58556.87</v>
      </c>
      <c r="S450" s="28">
        <v>0.23930000000000001</v>
      </c>
      <c r="T450" s="28">
        <v>0.22070000000000001</v>
      </c>
      <c r="U450" s="28">
        <v>0.54</v>
      </c>
      <c r="V450" s="28">
        <v>18.690000000000001</v>
      </c>
      <c r="W450" s="28">
        <v>31.19</v>
      </c>
      <c r="X450" s="29">
        <v>82842.960000000006</v>
      </c>
      <c r="Y450" s="28">
        <v>175.65</v>
      </c>
      <c r="Z450" s="29">
        <v>136865.03</v>
      </c>
      <c r="AA450" s="28">
        <v>0.75090000000000001</v>
      </c>
      <c r="AB450" s="28">
        <v>0.22670000000000001</v>
      </c>
      <c r="AC450" s="28">
        <v>2.1399999999999999E-2</v>
      </c>
      <c r="AD450" s="28">
        <v>1E-3</v>
      </c>
      <c r="AE450" s="28">
        <v>0.25019999999999998</v>
      </c>
      <c r="AF450" s="28">
        <v>136.87</v>
      </c>
      <c r="AG450" s="29">
        <v>4987.8</v>
      </c>
      <c r="AH450" s="28">
        <v>600.71</v>
      </c>
      <c r="AI450" s="29">
        <v>148789.14000000001</v>
      </c>
      <c r="AJ450" s="28" t="s">
        <v>16</v>
      </c>
      <c r="AK450" s="29">
        <v>32108</v>
      </c>
      <c r="AL450" s="29">
        <v>46477.13</v>
      </c>
      <c r="AM450" s="28">
        <v>65.34</v>
      </c>
      <c r="AN450" s="28">
        <v>35.659999999999997</v>
      </c>
      <c r="AO450" s="28">
        <v>40.78</v>
      </c>
      <c r="AP450" s="28">
        <v>5.24</v>
      </c>
      <c r="AQ450" s="28">
        <v>903.1</v>
      </c>
      <c r="AR450" s="28">
        <v>1.0519000000000001</v>
      </c>
      <c r="AS450" s="29">
        <v>1131.07</v>
      </c>
      <c r="AT450" s="29">
        <v>1885.46</v>
      </c>
      <c r="AU450" s="29">
        <v>5902.75</v>
      </c>
      <c r="AV450" s="28">
        <v>955.94</v>
      </c>
      <c r="AW450" s="28">
        <v>394.94</v>
      </c>
      <c r="AX450" s="29">
        <v>10270.16</v>
      </c>
      <c r="AY450" s="29">
        <v>4009.53</v>
      </c>
      <c r="AZ450" s="28">
        <v>0.40250000000000002</v>
      </c>
      <c r="BA450" s="29">
        <v>5089.1000000000004</v>
      </c>
      <c r="BB450" s="28">
        <v>0.51090000000000002</v>
      </c>
      <c r="BC450" s="28">
        <v>862.82</v>
      </c>
      <c r="BD450" s="28">
        <v>8.6599999999999996E-2</v>
      </c>
      <c r="BE450" s="29">
        <v>9961.4500000000007</v>
      </c>
      <c r="BF450" s="29">
        <v>2752.21</v>
      </c>
      <c r="BG450" s="28">
        <v>0.68530000000000002</v>
      </c>
      <c r="BH450" s="28">
        <v>0.58809999999999996</v>
      </c>
      <c r="BI450" s="28">
        <v>0.217</v>
      </c>
      <c r="BJ450" s="28">
        <v>0.1416</v>
      </c>
      <c r="BK450" s="28">
        <v>2.92E-2</v>
      </c>
      <c r="BL450" s="28">
        <v>2.4E-2</v>
      </c>
    </row>
    <row r="451" spans="1:64" x14ac:dyDescent="0.25">
      <c r="A451" s="28" t="s">
        <v>715</v>
      </c>
      <c r="B451" s="28">
        <v>46599</v>
      </c>
      <c r="C451" s="28">
        <v>22.19</v>
      </c>
      <c r="D451" s="28">
        <v>92.07</v>
      </c>
      <c r="E451" s="29">
        <v>2043.16</v>
      </c>
      <c r="F451" s="29">
        <v>1953.24</v>
      </c>
      <c r="G451" s="28">
        <v>1.7600000000000001E-2</v>
      </c>
      <c r="H451" s="28">
        <v>4.0000000000000002E-4</v>
      </c>
      <c r="I451" s="28">
        <v>0.29699999999999999</v>
      </c>
      <c r="J451" s="28">
        <v>1.4E-3</v>
      </c>
      <c r="K451" s="28">
        <v>4.2099999999999999E-2</v>
      </c>
      <c r="L451" s="28">
        <v>0.57620000000000005</v>
      </c>
      <c r="M451" s="28">
        <v>6.5199999999999994E-2</v>
      </c>
      <c r="N451" s="28">
        <v>0.45419999999999999</v>
      </c>
      <c r="O451" s="28">
        <v>1.4500000000000001E-2</v>
      </c>
      <c r="P451" s="28">
        <v>0.1409</v>
      </c>
      <c r="Q451" s="28">
        <v>101.14</v>
      </c>
      <c r="R451" s="29">
        <v>59462.31</v>
      </c>
      <c r="S451" s="28">
        <v>0.2707</v>
      </c>
      <c r="T451" s="28">
        <v>0.1971</v>
      </c>
      <c r="U451" s="28">
        <v>0.53220000000000001</v>
      </c>
      <c r="V451" s="28">
        <v>17.059999999999999</v>
      </c>
      <c r="W451" s="28">
        <v>15.14</v>
      </c>
      <c r="X451" s="29">
        <v>80829.98</v>
      </c>
      <c r="Y451" s="28">
        <v>131.41999999999999</v>
      </c>
      <c r="Z451" s="29">
        <v>185079.09</v>
      </c>
      <c r="AA451" s="28">
        <v>0.68340000000000001</v>
      </c>
      <c r="AB451" s="28">
        <v>0.29210000000000003</v>
      </c>
      <c r="AC451" s="28">
        <v>2.3199999999999998E-2</v>
      </c>
      <c r="AD451" s="28">
        <v>1.1999999999999999E-3</v>
      </c>
      <c r="AE451" s="28">
        <v>0.31690000000000002</v>
      </c>
      <c r="AF451" s="28">
        <v>185.08</v>
      </c>
      <c r="AG451" s="29">
        <v>7327.21</v>
      </c>
      <c r="AH451" s="28">
        <v>781.2</v>
      </c>
      <c r="AI451" s="29">
        <v>201261.97</v>
      </c>
      <c r="AJ451" s="28" t="s">
        <v>16</v>
      </c>
      <c r="AK451" s="29">
        <v>32630</v>
      </c>
      <c r="AL451" s="29">
        <v>48589.56</v>
      </c>
      <c r="AM451" s="28">
        <v>64.84</v>
      </c>
      <c r="AN451" s="28">
        <v>36.65</v>
      </c>
      <c r="AO451" s="28">
        <v>40.82</v>
      </c>
      <c r="AP451" s="28">
        <v>4.79</v>
      </c>
      <c r="AQ451" s="29">
        <v>2402.0700000000002</v>
      </c>
      <c r="AR451" s="28">
        <v>1.0992999999999999</v>
      </c>
      <c r="AS451" s="29">
        <v>1431.58</v>
      </c>
      <c r="AT451" s="29">
        <v>2239.42</v>
      </c>
      <c r="AU451" s="29">
        <v>6329.29</v>
      </c>
      <c r="AV451" s="29">
        <v>1161.3399999999999</v>
      </c>
      <c r="AW451" s="28">
        <v>301.45</v>
      </c>
      <c r="AX451" s="29">
        <v>11463.08</v>
      </c>
      <c r="AY451" s="29">
        <v>3708.1</v>
      </c>
      <c r="AZ451" s="28">
        <v>0.31840000000000002</v>
      </c>
      <c r="BA451" s="29">
        <v>7101.57</v>
      </c>
      <c r="BB451" s="28">
        <v>0.60980000000000001</v>
      </c>
      <c r="BC451" s="28">
        <v>836.95</v>
      </c>
      <c r="BD451" s="28">
        <v>7.1900000000000006E-2</v>
      </c>
      <c r="BE451" s="29">
        <v>11646.62</v>
      </c>
      <c r="BF451" s="29">
        <v>1647.29</v>
      </c>
      <c r="BG451" s="28">
        <v>0.33279999999999998</v>
      </c>
      <c r="BH451" s="28">
        <v>0.58140000000000003</v>
      </c>
      <c r="BI451" s="28">
        <v>0.20849999999999999</v>
      </c>
      <c r="BJ451" s="28">
        <v>0.1552</v>
      </c>
      <c r="BK451" s="28">
        <v>3.0700000000000002E-2</v>
      </c>
      <c r="BL451" s="28">
        <v>2.4199999999999999E-2</v>
      </c>
    </row>
    <row r="452" spans="1:64" x14ac:dyDescent="0.25">
      <c r="A452" s="28" t="s">
        <v>716</v>
      </c>
      <c r="B452" s="28">
        <v>48439</v>
      </c>
      <c r="C452" s="28">
        <v>90.57</v>
      </c>
      <c r="D452" s="28">
        <v>9.65</v>
      </c>
      <c r="E452" s="28">
        <v>873.79</v>
      </c>
      <c r="F452" s="28">
        <v>862.38</v>
      </c>
      <c r="G452" s="28">
        <v>2.5000000000000001E-3</v>
      </c>
      <c r="H452" s="28">
        <v>2.9999999999999997E-4</v>
      </c>
      <c r="I452" s="28">
        <v>3.3999999999999998E-3</v>
      </c>
      <c r="J452" s="28">
        <v>1.4E-3</v>
      </c>
      <c r="K452" s="28">
        <v>1.09E-2</v>
      </c>
      <c r="L452" s="28">
        <v>0.96630000000000005</v>
      </c>
      <c r="M452" s="28">
        <v>1.5100000000000001E-2</v>
      </c>
      <c r="N452" s="28">
        <v>0.4088</v>
      </c>
      <c r="O452" s="28">
        <v>0</v>
      </c>
      <c r="P452" s="28">
        <v>0.13170000000000001</v>
      </c>
      <c r="Q452" s="28">
        <v>43.79</v>
      </c>
      <c r="R452" s="29">
        <v>47378.44</v>
      </c>
      <c r="S452" s="28">
        <v>0.21249999999999999</v>
      </c>
      <c r="T452" s="28">
        <v>0.1734</v>
      </c>
      <c r="U452" s="28">
        <v>0.61409999999999998</v>
      </c>
      <c r="V452" s="28">
        <v>16.11</v>
      </c>
      <c r="W452" s="28">
        <v>6.93</v>
      </c>
      <c r="X452" s="29">
        <v>63047.31</v>
      </c>
      <c r="Y452" s="28">
        <v>120.59</v>
      </c>
      <c r="Z452" s="29">
        <v>123502.24</v>
      </c>
      <c r="AA452" s="28">
        <v>0.79420000000000002</v>
      </c>
      <c r="AB452" s="28">
        <v>0.1047</v>
      </c>
      <c r="AC452" s="28">
        <v>0.10009999999999999</v>
      </c>
      <c r="AD452" s="28">
        <v>1.1000000000000001E-3</v>
      </c>
      <c r="AE452" s="28">
        <v>0.2077</v>
      </c>
      <c r="AF452" s="28">
        <v>123.5</v>
      </c>
      <c r="AG452" s="29">
        <v>3408.37</v>
      </c>
      <c r="AH452" s="28">
        <v>420.96</v>
      </c>
      <c r="AI452" s="29">
        <v>118901.07</v>
      </c>
      <c r="AJ452" s="28" t="s">
        <v>16</v>
      </c>
      <c r="AK452" s="29">
        <v>29978</v>
      </c>
      <c r="AL452" s="29">
        <v>40711.269999999997</v>
      </c>
      <c r="AM452" s="28">
        <v>40.18</v>
      </c>
      <c r="AN452" s="28">
        <v>25.35</v>
      </c>
      <c r="AO452" s="28">
        <v>27.52</v>
      </c>
      <c r="AP452" s="28">
        <v>4.4400000000000004</v>
      </c>
      <c r="AQ452" s="29">
        <v>1155.3</v>
      </c>
      <c r="AR452" s="28">
        <v>1.2015</v>
      </c>
      <c r="AS452" s="29">
        <v>1222.02</v>
      </c>
      <c r="AT452" s="29">
        <v>1885.23</v>
      </c>
      <c r="AU452" s="29">
        <v>5097.5</v>
      </c>
      <c r="AV452" s="28">
        <v>983.63</v>
      </c>
      <c r="AW452" s="28">
        <v>239.15</v>
      </c>
      <c r="AX452" s="29">
        <v>9427.52</v>
      </c>
      <c r="AY452" s="29">
        <v>4605.6499999999996</v>
      </c>
      <c r="AZ452" s="28">
        <v>0.47860000000000003</v>
      </c>
      <c r="BA452" s="29">
        <v>4144.2</v>
      </c>
      <c r="BB452" s="28">
        <v>0.43070000000000003</v>
      </c>
      <c r="BC452" s="28">
        <v>873.08</v>
      </c>
      <c r="BD452" s="28">
        <v>9.0700000000000003E-2</v>
      </c>
      <c r="BE452" s="29">
        <v>9622.93</v>
      </c>
      <c r="BF452" s="29">
        <v>4047.51</v>
      </c>
      <c r="BG452" s="28">
        <v>1.4188000000000001</v>
      </c>
      <c r="BH452" s="28">
        <v>0.53039999999999998</v>
      </c>
      <c r="BI452" s="28">
        <v>0.21579999999999999</v>
      </c>
      <c r="BJ452" s="28">
        <v>0.1885</v>
      </c>
      <c r="BK452" s="28">
        <v>3.7199999999999997E-2</v>
      </c>
      <c r="BL452" s="28">
        <v>2.7900000000000001E-2</v>
      </c>
    </row>
    <row r="453" spans="1:64" x14ac:dyDescent="0.25">
      <c r="A453" s="28" t="s">
        <v>717</v>
      </c>
      <c r="B453" s="28">
        <v>47506</v>
      </c>
      <c r="C453" s="28">
        <v>76.19</v>
      </c>
      <c r="D453" s="28">
        <v>8.85</v>
      </c>
      <c r="E453" s="28">
        <v>674.51</v>
      </c>
      <c r="F453" s="28">
        <v>694.95</v>
      </c>
      <c r="G453" s="28">
        <v>3.2000000000000002E-3</v>
      </c>
      <c r="H453" s="28">
        <v>5.0000000000000001E-4</v>
      </c>
      <c r="I453" s="28">
        <v>5.3E-3</v>
      </c>
      <c r="J453" s="28">
        <v>8.0000000000000004E-4</v>
      </c>
      <c r="K453" s="28">
        <v>1.55E-2</v>
      </c>
      <c r="L453" s="28">
        <v>0.95520000000000005</v>
      </c>
      <c r="M453" s="28">
        <v>1.9400000000000001E-2</v>
      </c>
      <c r="N453" s="28">
        <v>0.32790000000000002</v>
      </c>
      <c r="O453" s="28">
        <v>0</v>
      </c>
      <c r="P453" s="28">
        <v>0.13189999999999999</v>
      </c>
      <c r="Q453" s="28">
        <v>34.72</v>
      </c>
      <c r="R453" s="29">
        <v>46970.98</v>
      </c>
      <c r="S453" s="28">
        <v>0.27550000000000002</v>
      </c>
      <c r="T453" s="28">
        <v>0.17249999999999999</v>
      </c>
      <c r="U453" s="28">
        <v>0.55200000000000005</v>
      </c>
      <c r="V453" s="28">
        <v>16.47</v>
      </c>
      <c r="W453" s="28">
        <v>6.82</v>
      </c>
      <c r="X453" s="29">
        <v>58292.68</v>
      </c>
      <c r="Y453" s="28">
        <v>95.73</v>
      </c>
      <c r="Z453" s="29">
        <v>101432.46</v>
      </c>
      <c r="AA453" s="28">
        <v>0.89359999999999995</v>
      </c>
      <c r="AB453" s="28">
        <v>6.0600000000000001E-2</v>
      </c>
      <c r="AC453" s="28">
        <v>4.4600000000000001E-2</v>
      </c>
      <c r="AD453" s="28">
        <v>1.1999999999999999E-3</v>
      </c>
      <c r="AE453" s="28">
        <v>0.1077</v>
      </c>
      <c r="AF453" s="28">
        <v>101.43</v>
      </c>
      <c r="AG453" s="29">
        <v>2465.4299999999998</v>
      </c>
      <c r="AH453" s="28">
        <v>381.29</v>
      </c>
      <c r="AI453" s="29">
        <v>95003.59</v>
      </c>
      <c r="AJ453" s="28" t="s">
        <v>16</v>
      </c>
      <c r="AK453" s="29">
        <v>32019</v>
      </c>
      <c r="AL453" s="29">
        <v>42968.09</v>
      </c>
      <c r="AM453" s="28">
        <v>36.450000000000003</v>
      </c>
      <c r="AN453" s="28">
        <v>23.37</v>
      </c>
      <c r="AO453" s="28">
        <v>25.69</v>
      </c>
      <c r="AP453" s="28">
        <v>4.75</v>
      </c>
      <c r="AQ453" s="29">
        <v>1188.72</v>
      </c>
      <c r="AR453" s="28">
        <v>1.2539</v>
      </c>
      <c r="AS453" s="29">
        <v>1309.08</v>
      </c>
      <c r="AT453" s="29">
        <v>1908.79</v>
      </c>
      <c r="AU453" s="29">
        <v>5157.3900000000003</v>
      </c>
      <c r="AV453" s="28">
        <v>840.13</v>
      </c>
      <c r="AW453" s="28">
        <v>155.87</v>
      </c>
      <c r="AX453" s="29">
        <v>9371.27</v>
      </c>
      <c r="AY453" s="29">
        <v>4931.09</v>
      </c>
      <c r="AZ453" s="28">
        <v>0.52500000000000002</v>
      </c>
      <c r="BA453" s="29">
        <v>3779.32</v>
      </c>
      <c r="BB453" s="28">
        <v>0.40239999999999998</v>
      </c>
      <c r="BC453" s="28">
        <v>682.14</v>
      </c>
      <c r="BD453" s="28">
        <v>7.2599999999999998E-2</v>
      </c>
      <c r="BE453" s="29">
        <v>9392.56</v>
      </c>
      <c r="BF453" s="29">
        <v>4718.6099999999997</v>
      </c>
      <c r="BG453" s="28">
        <v>1.6740999999999999</v>
      </c>
      <c r="BH453" s="28">
        <v>0.54269999999999996</v>
      </c>
      <c r="BI453" s="28">
        <v>0.2039</v>
      </c>
      <c r="BJ453" s="28">
        <v>0.1867</v>
      </c>
      <c r="BK453" s="28">
        <v>3.6299999999999999E-2</v>
      </c>
      <c r="BL453" s="28">
        <v>3.0300000000000001E-2</v>
      </c>
    </row>
    <row r="454" spans="1:64" x14ac:dyDescent="0.25">
      <c r="A454" s="28" t="s">
        <v>718</v>
      </c>
      <c r="B454" s="28">
        <v>46474</v>
      </c>
      <c r="C454" s="28">
        <v>114.1</v>
      </c>
      <c r="D454" s="28">
        <v>12.66</v>
      </c>
      <c r="E454" s="29">
        <v>1444.42</v>
      </c>
      <c r="F454" s="29">
        <v>1429.05</v>
      </c>
      <c r="G454" s="28">
        <v>2.0999999999999999E-3</v>
      </c>
      <c r="H454" s="28">
        <v>2.0000000000000001E-4</v>
      </c>
      <c r="I454" s="28">
        <v>5.1999999999999998E-3</v>
      </c>
      <c r="J454" s="28">
        <v>1.1000000000000001E-3</v>
      </c>
      <c r="K454" s="28">
        <v>8.3999999999999995E-3</v>
      </c>
      <c r="L454" s="28">
        <v>0.96899999999999997</v>
      </c>
      <c r="M454" s="28">
        <v>1.4200000000000001E-2</v>
      </c>
      <c r="N454" s="28">
        <v>0.50049999999999994</v>
      </c>
      <c r="O454" s="28">
        <v>8.0999999999999996E-3</v>
      </c>
      <c r="P454" s="28">
        <v>0.14230000000000001</v>
      </c>
      <c r="Q454" s="28">
        <v>66.989999999999995</v>
      </c>
      <c r="R454" s="29">
        <v>50695.69</v>
      </c>
      <c r="S454" s="28">
        <v>0.16969999999999999</v>
      </c>
      <c r="T454" s="28">
        <v>0.16750000000000001</v>
      </c>
      <c r="U454" s="28">
        <v>0.66279999999999994</v>
      </c>
      <c r="V454" s="28">
        <v>17.66</v>
      </c>
      <c r="W454" s="28">
        <v>10.08</v>
      </c>
      <c r="X454" s="29">
        <v>64042.59</v>
      </c>
      <c r="Y454" s="28">
        <v>137.9</v>
      </c>
      <c r="Z454" s="29">
        <v>99903.18</v>
      </c>
      <c r="AA454" s="28">
        <v>0.80100000000000005</v>
      </c>
      <c r="AB454" s="28">
        <v>0.1258</v>
      </c>
      <c r="AC454" s="28">
        <v>7.1599999999999997E-2</v>
      </c>
      <c r="AD454" s="28">
        <v>1.6000000000000001E-3</v>
      </c>
      <c r="AE454" s="28">
        <v>0.20219999999999999</v>
      </c>
      <c r="AF454" s="28">
        <v>99.9</v>
      </c>
      <c r="AG454" s="29">
        <v>2594.35</v>
      </c>
      <c r="AH454" s="28">
        <v>344.27</v>
      </c>
      <c r="AI454" s="29">
        <v>95207.47</v>
      </c>
      <c r="AJ454" s="28" t="s">
        <v>16</v>
      </c>
      <c r="AK454" s="29">
        <v>27607</v>
      </c>
      <c r="AL454" s="29">
        <v>38122.959999999999</v>
      </c>
      <c r="AM454" s="28">
        <v>35</v>
      </c>
      <c r="AN454" s="28">
        <v>24.31</v>
      </c>
      <c r="AO454" s="28">
        <v>25.94</v>
      </c>
      <c r="AP454" s="28">
        <v>3.88</v>
      </c>
      <c r="AQ454" s="28">
        <v>923.55</v>
      </c>
      <c r="AR454" s="28">
        <v>0.94330000000000003</v>
      </c>
      <c r="AS454" s="29">
        <v>1083.73</v>
      </c>
      <c r="AT454" s="29">
        <v>2008.05</v>
      </c>
      <c r="AU454" s="29">
        <v>5066.72</v>
      </c>
      <c r="AV454" s="28">
        <v>849.28</v>
      </c>
      <c r="AW454" s="28">
        <v>173.26</v>
      </c>
      <c r="AX454" s="29">
        <v>9181.0300000000007</v>
      </c>
      <c r="AY454" s="29">
        <v>5372.76</v>
      </c>
      <c r="AZ454" s="28">
        <v>0.57889999999999997</v>
      </c>
      <c r="BA454" s="29">
        <v>2830.81</v>
      </c>
      <c r="BB454" s="28">
        <v>0.30499999999999999</v>
      </c>
      <c r="BC454" s="29">
        <v>1077.4000000000001</v>
      </c>
      <c r="BD454" s="28">
        <v>0.11609999999999999</v>
      </c>
      <c r="BE454" s="29">
        <v>9280.9699999999993</v>
      </c>
      <c r="BF454" s="29">
        <v>5033.83</v>
      </c>
      <c r="BG454" s="28">
        <v>2.1593</v>
      </c>
      <c r="BH454" s="28">
        <v>0.54179999999999995</v>
      </c>
      <c r="BI454" s="28">
        <v>0.23710000000000001</v>
      </c>
      <c r="BJ454" s="28">
        <v>0.1671</v>
      </c>
      <c r="BK454" s="28">
        <v>3.49E-2</v>
      </c>
      <c r="BL454" s="28">
        <v>1.9E-2</v>
      </c>
    </row>
    <row r="455" spans="1:64" x14ac:dyDescent="0.25">
      <c r="A455" s="28" t="s">
        <v>719</v>
      </c>
      <c r="B455" s="28">
        <v>46078</v>
      </c>
      <c r="C455" s="28">
        <v>133.05000000000001</v>
      </c>
      <c r="D455" s="28">
        <v>9.93</v>
      </c>
      <c r="E455" s="29">
        <v>1321</v>
      </c>
      <c r="F455" s="29">
        <v>1259.95</v>
      </c>
      <c r="G455" s="28">
        <v>2.0999999999999999E-3</v>
      </c>
      <c r="H455" s="28">
        <v>2.0000000000000001E-4</v>
      </c>
      <c r="I455" s="28">
        <v>1.9199999999999998E-2</v>
      </c>
      <c r="J455" s="28">
        <v>1.1000000000000001E-3</v>
      </c>
      <c r="K455" s="28">
        <v>1.2999999999999999E-2</v>
      </c>
      <c r="L455" s="28">
        <v>0.93169999999999997</v>
      </c>
      <c r="M455" s="28">
        <v>3.2599999999999997E-2</v>
      </c>
      <c r="N455" s="28">
        <v>0.54169999999999996</v>
      </c>
      <c r="O455" s="28">
        <v>5.0000000000000001E-4</v>
      </c>
      <c r="P455" s="28">
        <v>0.15679999999999999</v>
      </c>
      <c r="Q455" s="28">
        <v>59.27</v>
      </c>
      <c r="R455" s="29">
        <v>47497.25</v>
      </c>
      <c r="S455" s="28">
        <v>0.19450000000000001</v>
      </c>
      <c r="T455" s="28">
        <v>0.1537</v>
      </c>
      <c r="U455" s="28">
        <v>0.65180000000000005</v>
      </c>
      <c r="V455" s="28">
        <v>17.170000000000002</v>
      </c>
      <c r="W455" s="28">
        <v>10.07</v>
      </c>
      <c r="X455" s="29">
        <v>60205.91</v>
      </c>
      <c r="Y455" s="28">
        <v>126.47</v>
      </c>
      <c r="Z455" s="29">
        <v>97813.46</v>
      </c>
      <c r="AA455" s="28">
        <v>0.81079999999999997</v>
      </c>
      <c r="AB455" s="28">
        <v>0.1144</v>
      </c>
      <c r="AC455" s="28">
        <v>7.2599999999999998E-2</v>
      </c>
      <c r="AD455" s="28">
        <v>2.2000000000000001E-3</v>
      </c>
      <c r="AE455" s="28">
        <v>0.1913</v>
      </c>
      <c r="AF455" s="28">
        <v>97.81</v>
      </c>
      <c r="AG455" s="29">
        <v>2434.66</v>
      </c>
      <c r="AH455" s="28">
        <v>350.93</v>
      </c>
      <c r="AI455" s="29">
        <v>94599.84</v>
      </c>
      <c r="AJ455" s="28" t="s">
        <v>16</v>
      </c>
      <c r="AK455" s="29">
        <v>26381</v>
      </c>
      <c r="AL455" s="29">
        <v>37291.040000000001</v>
      </c>
      <c r="AM455" s="28">
        <v>37.729999999999997</v>
      </c>
      <c r="AN455" s="28">
        <v>23.9</v>
      </c>
      <c r="AO455" s="28">
        <v>27.42</v>
      </c>
      <c r="AP455" s="28">
        <v>4.01</v>
      </c>
      <c r="AQ455" s="28">
        <v>748.42</v>
      </c>
      <c r="AR455" s="28">
        <v>0.98540000000000005</v>
      </c>
      <c r="AS455" s="29">
        <v>1170.71</v>
      </c>
      <c r="AT455" s="29">
        <v>2069.91</v>
      </c>
      <c r="AU455" s="29">
        <v>5227.6400000000003</v>
      </c>
      <c r="AV455" s="28">
        <v>866.16</v>
      </c>
      <c r="AW455" s="28">
        <v>166.72</v>
      </c>
      <c r="AX455" s="29">
        <v>9501.15</v>
      </c>
      <c r="AY455" s="29">
        <v>5851.39</v>
      </c>
      <c r="AZ455" s="28">
        <v>0.59030000000000005</v>
      </c>
      <c r="BA455" s="29">
        <v>2815.89</v>
      </c>
      <c r="BB455" s="28">
        <v>0.28410000000000002</v>
      </c>
      <c r="BC455" s="29">
        <v>1244.82</v>
      </c>
      <c r="BD455" s="28">
        <v>0.12559999999999999</v>
      </c>
      <c r="BE455" s="29">
        <v>9912.09</v>
      </c>
      <c r="BF455" s="29">
        <v>5124.7299999999996</v>
      </c>
      <c r="BG455" s="28">
        <v>2.2639</v>
      </c>
      <c r="BH455" s="28">
        <v>0.49199999999999999</v>
      </c>
      <c r="BI455" s="28">
        <v>0.2485</v>
      </c>
      <c r="BJ455" s="28">
        <v>0.18740000000000001</v>
      </c>
      <c r="BK455" s="28">
        <v>4.7500000000000001E-2</v>
      </c>
      <c r="BL455" s="28">
        <v>2.46E-2</v>
      </c>
    </row>
    <row r="456" spans="1:64" x14ac:dyDescent="0.25">
      <c r="A456" s="28" t="s">
        <v>720</v>
      </c>
      <c r="B456" s="28">
        <v>45591</v>
      </c>
      <c r="C456" s="28">
        <v>66.86</v>
      </c>
      <c r="D456" s="28">
        <v>20.059999999999999</v>
      </c>
      <c r="E456" s="29">
        <v>1341.03</v>
      </c>
      <c r="F456" s="29">
        <v>1350.29</v>
      </c>
      <c r="G456" s="28">
        <v>3.3E-3</v>
      </c>
      <c r="H456" s="28">
        <v>2.0000000000000001E-4</v>
      </c>
      <c r="I456" s="28">
        <v>6.7999999999999996E-3</v>
      </c>
      <c r="J456" s="28">
        <v>1.6999999999999999E-3</v>
      </c>
      <c r="K456" s="28">
        <v>9.9000000000000008E-3</v>
      </c>
      <c r="L456" s="28">
        <v>0.9587</v>
      </c>
      <c r="M456" s="28">
        <v>1.95E-2</v>
      </c>
      <c r="N456" s="28">
        <v>0.44840000000000002</v>
      </c>
      <c r="O456" s="28">
        <v>0</v>
      </c>
      <c r="P456" s="28">
        <v>0.13589999999999999</v>
      </c>
      <c r="Q456" s="28">
        <v>59.54</v>
      </c>
      <c r="R456" s="29">
        <v>49572.99</v>
      </c>
      <c r="S456" s="28">
        <v>0.24759999999999999</v>
      </c>
      <c r="T456" s="28">
        <v>0.17849999999999999</v>
      </c>
      <c r="U456" s="28">
        <v>0.57389999999999997</v>
      </c>
      <c r="V456" s="28">
        <v>18.55</v>
      </c>
      <c r="W456" s="28">
        <v>10.14</v>
      </c>
      <c r="X456" s="29">
        <v>62603.53</v>
      </c>
      <c r="Y456" s="28">
        <v>127.31</v>
      </c>
      <c r="Z456" s="29">
        <v>100915.02</v>
      </c>
      <c r="AA456" s="28">
        <v>0.87619999999999998</v>
      </c>
      <c r="AB456" s="28">
        <v>0.08</v>
      </c>
      <c r="AC456" s="28">
        <v>4.2299999999999997E-2</v>
      </c>
      <c r="AD456" s="28">
        <v>1.5E-3</v>
      </c>
      <c r="AE456" s="28">
        <v>0.12429999999999999</v>
      </c>
      <c r="AF456" s="28">
        <v>100.92</v>
      </c>
      <c r="AG456" s="29">
        <v>2461.42</v>
      </c>
      <c r="AH456" s="28">
        <v>361</v>
      </c>
      <c r="AI456" s="29">
        <v>98766.82</v>
      </c>
      <c r="AJ456" s="28" t="s">
        <v>16</v>
      </c>
      <c r="AK456" s="29">
        <v>28923</v>
      </c>
      <c r="AL456" s="29">
        <v>40945.01</v>
      </c>
      <c r="AM456" s="28">
        <v>37.97</v>
      </c>
      <c r="AN456" s="28">
        <v>23.55</v>
      </c>
      <c r="AO456" s="28">
        <v>26.51</v>
      </c>
      <c r="AP456" s="28">
        <v>4.2</v>
      </c>
      <c r="AQ456" s="28">
        <v>702.04</v>
      </c>
      <c r="AR456" s="28">
        <v>0.95589999999999997</v>
      </c>
      <c r="AS456" s="29">
        <v>1050.26</v>
      </c>
      <c r="AT456" s="29">
        <v>1799.3</v>
      </c>
      <c r="AU456" s="29">
        <v>4741.6099999999997</v>
      </c>
      <c r="AV456" s="28">
        <v>733.26</v>
      </c>
      <c r="AW456" s="28">
        <v>268.66000000000003</v>
      </c>
      <c r="AX456" s="29">
        <v>8593.08</v>
      </c>
      <c r="AY456" s="29">
        <v>4979.8599999999997</v>
      </c>
      <c r="AZ456" s="28">
        <v>0.57669999999999999</v>
      </c>
      <c r="BA456" s="29">
        <v>2798.14</v>
      </c>
      <c r="BB456" s="28">
        <v>0.3241</v>
      </c>
      <c r="BC456" s="28">
        <v>856.85</v>
      </c>
      <c r="BD456" s="28">
        <v>9.9199999999999997E-2</v>
      </c>
      <c r="BE456" s="29">
        <v>8634.85</v>
      </c>
      <c r="BF456" s="29">
        <v>4904.05</v>
      </c>
      <c r="BG456" s="28">
        <v>1.8647</v>
      </c>
      <c r="BH456" s="28">
        <v>0.55310000000000004</v>
      </c>
      <c r="BI456" s="28">
        <v>0.2286</v>
      </c>
      <c r="BJ456" s="28">
        <v>0.16120000000000001</v>
      </c>
      <c r="BK456" s="28">
        <v>3.7100000000000001E-2</v>
      </c>
      <c r="BL456" s="28">
        <v>2.01E-2</v>
      </c>
    </row>
    <row r="457" spans="1:64" x14ac:dyDescent="0.25">
      <c r="A457" s="28" t="s">
        <v>721</v>
      </c>
      <c r="B457" s="28">
        <v>48447</v>
      </c>
      <c r="C457" s="28">
        <v>95.05</v>
      </c>
      <c r="D457" s="28">
        <v>22.96</v>
      </c>
      <c r="E457" s="29">
        <v>2182.7199999999998</v>
      </c>
      <c r="F457" s="29">
        <v>2135.4299999999998</v>
      </c>
      <c r="G457" s="28">
        <v>6.4999999999999997E-3</v>
      </c>
      <c r="H457" s="28">
        <v>2.0000000000000001E-4</v>
      </c>
      <c r="I457" s="28">
        <v>9.1999999999999998E-3</v>
      </c>
      <c r="J457" s="28">
        <v>1.4E-3</v>
      </c>
      <c r="K457" s="28">
        <v>1.5299999999999999E-2</v>
      </c>
      <c r="L457" s="28">
        <v>0.94650000000000001</v>
      </c>
      <c r="M457" s="28">
        <v>2.1100000000000001E-2</v>
      </c>
      <c r="N457" s="28">
        <v>0.36</v>
      </c>
      <c r="O457" s="28">
        <v>4.4000000000000003E-3</v>
      </c>
      <c r="P457" s="28">
        <v>0.13900000000000001</v>
      </c>
      <c r="Q457" s="28">
        <v>95.65</v>
      </c>
      <c r="R457" s="29">
        <v>53423.08</v>
      </c>
      <c r="S457" s="28">
        <v>0.19159999999999999</v>
      </c>
      <c r="T457" s="28">
        <v>0.1986</v>
      </c>
      <c r="U457" s="28">
        <v>0.60980000000000001</v>
      </c>
      <c r="V457" s="28">
        <v>18.71</v>
      </c>
      <c r="W457" s="28">
        <v>13.86</v>
      </c>
      <c r="X457" s="29">
        <v>72402.490000000005</v>
      </c>
      <c r="Y457" s="28">
        <v>153.02000000000001</v>
      </c>
      <c r="Z457" s="29">
        <v>140614.99</v>
      </c>
      <c r="AA457" s="28">
        <v>0.77080000000000004</v>
      </c>
      <c r="AB457" s="28">
        <v>0.1787</v>
      </c>
      <c r="AC457" s="28">
        <v>4.9599999999999998E-2</v>
      </c>
      <c r="AD457" s="28">
        <v>1E-3</v>
      </c>
      <c r="AE457" s="28">
        <v>0.23139999999999999</v>
      </c>
      <c r="AF457" s="28">
        <v>140.61000000000001</v>
      </c>
      <c r="AG457" s="29">
        <v>4021.88</v>
      </c>
      <c r="AH457" s="28">
        <v>477.13</v>
      </c>
      <c r="AI457" s="29">
        <v>145050.21</v>
      </c>
      <c r="AJ457" s="28" t="s">
        <v>16</v>
      </c>
      <c r="AK457" s="29">
        <v>31057</v>
      </c>
      <c r="AL457" s="29">
        <v>45639.13</v>
      </c>
      <c r="AM457" s="28">
        <v>44.59</v>
      </c>
      <c r="AN457" s="28">
        <v>26.48</v>
      </c>
      <c r="AO457" s="28">
        <v>29.71</v>
      </c>
      <c r="AP457" s="28">
        <v>4.17</v>
      </c>
      <c r="AQ457" s="28">
        <v>989</v>
      </c>
      <c r="AR457" s="28">
        <v>1.0273000000000001</v>
      </c>
      <c r="AS457" s="29">
        <v>1075.3800000000001</v>
      </c>
      <c r="AT457" s="29">
        <v>1747.91</v>
      </c>
      <c r="AU457" s="29">
        <v>5077.22</v>
      </c>
      <c r="AV457" s="28">
        <v>913.42</v>
      </c>
      <c r="AW457" s="28">
        <v>255.4</v>
      </c>
      <c r="AX457" s="29">
        <v>9069.34</v>
      </c>
      <c r="AY457" s="29">
        <v>4114.4799999999996</v>
      </c>
      <c r="AZ457" s="28">
        <v>0.45069999999999999</v>
      </c>
      <c r="BA457" s="29">
        <v>4279.1499999999996</v>
      </c>
      <c r="BB457" s="28">
        <v>0.46870000000000001</v>
      </c>
      <c r="BC457" s="28">
        <v>735.71</v>
      </c>
      <c r="BD457" s="28">
        <v>8.0600000000000005E-2</v>
      </c>
      <c r="BE457" s="29">
        <v>9129.33</v>
      </c>
      <c r="BF457" s="29">
        <v>3218.11</v>
      </c>
      <c r="BG457" s="28">
        <v>0.90069999999999995</v>
      </c>
      <c r="BH457" s="28">
        <v>0.57709999999999995</v>
      </c>
      <c r="BI457" s="28">
        <v>0.2203</v>
      </c>
      <c r="BJ457" s="28">
        <v>0.14419999999999999</v>
      </c>
      <c r="BK457" s="28">
        <v>3.3599999999999998E-2</v>
      </c>
      <c r="BL457" s="28">
        <v>2.4799999999999999E-2</v>
      </c>
    </row>
    <row r="458" spans="1:64" x14ac:dyDescent="0.25">
      <c r="A458" s="28" t="s">
        <v>722</v>
      </c>
      <c r="B458" s="28">
        <v>46482</v>
      </c>
      <c r="C458" s="28">
        <v>177.38</v>
      </c>
      <c r="D458" s="28">
        <v>10.78</v>
      </c>
      <c r="E458" s="29">
        <v>1912.42</v>
      </c>
      <c r="F458" s="29">
        <v>1880.14</v>
      </c>
      <c r="G458" s="28">
        <v>3.5000000000000001E-3</v>
      </c>
      <c r="H458" s="28">
        <v>2.0000000000000001E-4</v>
      </c>
      <c r="I458" s="28">
        <v>8.0999999999999996E-3</v>
      </c>
      <c r="J458" s="28">
        <v>1.2999999999999999E-3</v>
      </c>
      <c r="K458" s="28">
        <v>9.7000000000000003E-3</v>
      </c>
      <c r="L458" s="28">
        <v>0.95799999999999996</v>
      </c>
      <c r="M458" s="28">
        <v>1.9099999999999999E-2</v>
      </c>
      <c r="N458" s="28">
        <v>0.46739999999999998</v>
      </c>
      <c r="O458" s="28">
        <v>1.6500000000000001E-2</v>
      </c>
      <c r="P458" s="28">
        <v>0.14480000000000001</v>
      </c>
      <c r="Q458" s="28">
        <v>90.29</v>
      </c>
      <c r="R458" s="29">
        <v>50527.39</v>
      </c>
      <c r="S458" s="28">
        <v>0.2104</v>
      </c>
      <c r="T458" s="28">
        <v>0.1759</v>
      </c>
      <c r="U458" s="28">
        <v>0.61370000000000002</v>
      </c>
      <c r="V458" s="28">
        <v>17.32</v>
      </c>
      <c r="W458" s="28">
        <v>12.9</v>
      </c>
      <c r="X458" s="29">
        <v>67072.14</v>
      </c>
      <c r="Y458" s="28">
        <v>143.6</v>
      </c>
      <c r="Z458" s="29">
        <v>159934.98000000001</v>
      </c>
      <c r="AA458" s="28">
        <v>0.61650000000000005</v>
      </c>
      <c r="AB458" s="28">
        <v>0.1656</v>
      </c>
      <c r="AC458" s="28">
        <v>0.217</v>
      </c>
      <c r="AD458" s="28">
        <v>8.9999999999999998E-4</v>
      </c>
      <c r="AE458" s="28">
        <v>0.38419999999999999</v>
      </c>
      <c r="AF458" s="28">
        <v>159.93</v>
      </c>
      <c r="AG458" s="29">
        <v>4377.03</v>
      </c>
      <c r="AH458" s="28">
        <v>400.06</v>
      </c>
      <c r="AI458" s="29">
        <v>149892.99</v>
      </c>
      <c r="AJ458" s="28" t="s">
        <v>16</v>
      </c>
      <c r="AK458" s="29">
        <v>28162</v>
      </c>
      <c r="AL458" s="29">
        <v>42580.05</v>
      </c>
      <c r="AM458" s="28">
        <v>36.99</v>
      </c>
      <c r="AN458" s="28">
        <v>25.16</v>
      </c>
      <c r="AO458" s="28">
        <v>27.53</v>
      </c>
      <c r="AP458" s="28">
        <v>3.8</v>
      </c>
      <c r="AQ458" s="28">
        <v>314.33</v>
      </c>
      <c r="AR458" s="28">
        <v>0.90080000000000005</v>
      </c>
      <c r="AS458" s="29">
        <v>1220.42</v>
      </c>
      <c r="AT458" s="29">
        <v>2091.6999999999998</v>
      </c>
      <c r="AU458" s="29">
        <v>5537.85</v>
      </c>
      <c r="AV458" s="28">
        <v>788.37</v>
      </c>
      <c r="AW458" s="28">
        <v>217.62</v>
      </c>
      <c r="AX458" s="29">
        <v>9855.9500000000007</v>
      </c>
      <c r="AY458" s="29">
        <v>4628.5600000000004</v>
      </c>
      <c r="AZ458" s="28">
        <v>0.46700000000000003</v>
      </c>
      <c r="BA458" s="29">
        <v>4243.3999999999996</v>
      </c>
      <c r="BB458" s="28">
        <v>0.42820000000000003</v>
      </c>
      <c r="BC458" s="29">
        <v>1038.76</v>
      </c>
      <c r="BD458" s="28">
        <v>0.1048</v>
      </c>
      <c r="BE458" s="29">
        <v>9910.7199999999993</v>
      </c>
      <c r="BF458" s="29">
        <v>3430.62</v>
      </c>
      <c r="BG458" s="28">
        <v>1.0628</v>
      </c>
      <c r="BH458" s="28">
        <v>0.54630000000000001</v>
      </c>
      <c r="BI458" s="28">
        <v>0.22789999999999999</v>
      </c>
      <c r="BJ458" s="28">
        <v>0.1641</v>
      </c>
      <c r="BK458" s="28">
        <v>3.8600000000000002E-2</v>
      </c>
      <c r="BL458" s="28">
        <v>2.3099999999999999E-2</v>
      </c>
    </row>
    <row r="459" spans="1:64" x14ac:dyDescent="0.25">
      <c r="A459" s="28" t="s">
        <v>723</v>
      </c>
      <c r="B459" s="28">
        <v>47514</v>
      </c>
      <c r="C459" s="28">
        <v>99.48</v>
      </c>
      <c r="D459" s="28">
        <v>9.5399999999999991</v>
      </c>
      <c r="E459" s="28">
        <v>949.27</v>
      </c>
      <c r="F459" s="28">
        <v>952.52</v>
      </c>
      <c r="G459" s="28">
        <v>3.0000000000000001E-3</v>
      </c>
      <c r="H459" s="28">
        <v>2.0000000000000001E-4</v>
      </c>
      <c r="I459" s="28">
        <v>4.1000000000000003E-3</v>
      </c>
      <c r="J459" s="28">
        <v>1E-3</v>
      </c>
      <c r="K459" s="28">
        <v>1.15E-2</v>
      </c>
      <c r="L459" s="28">
        <v>0.9627</v>
      </c>
      <c r="M459" s="28">
        <v>1.7600000000000001E-2</v>
      </c>
      <c r="N459" s="28">
        <v>0.39460000000000001</v>
      </c>
      <c r="O459" s="28">
        <v>1E-3</v>
      </c>
      <c r="P459" s="28">
        <v>0.1318</v>
      </c>
      <c r="Q459" s="28">
        <v>45.53</v>
      </c>
      <c r="R459" s="29">
        <v>48798.16</v>
      </c>
      <c r="S459" s="28">
        <v>0.25219999999999998</v>
      </c>
      <c r="T459" s="28">
        <v>0.1512</v>
      </c>
      <c r="U459" s="28">
        <v>0.59650000000000003</v>
      </c>
      <c r="V459" s="28">
        <v>17.47</v>
      </c>
      <c r="W459" s="28">
        <v>8.0299999999999994</v>
      </c>
      <c r="X459" s="29">
        <v>59316.32</v>
      </c>
      <c r="Y459" s="28">
        <v>114.69</v>
      </c>
      <c r="Z459" s="29">
        <v>93924.31</v>
      </c>
      <c r="AA459" s="28">
        <v>0.90749999999999997</v>
      </c>
      <c r="AB459" s="28">
        <v>4.6899999999999997E-2</v>
      </c>
      <c r="AC459" s="28">
        <v>4.3999999999999997E-2</v>
      </c>
      <c r="AD459" s="28">
        <v>1.6000000000000001E-3</v>
      </c>
      <c r="AE459" s="28">
        <v>9.3600000000000003E-2</v>
      </c>
      <c r="AF459" s="28">
        <v>93.92</v>
      </c>
      <c r="AG459" s="29">
        <v>2387.56</v>
      </c>
      <c r="AH459" s="28">
        <v>371.39</v>
      </c>
      <c r="AI459" s="29">
        <v>87974.89</v>
      </c>
      <c r="AJ459" s="28" t="s">
        <v>16</v>
      </c>
      <c r="AK459" s="29">
        <v>30683</v>
      </c>
      <c r="AL459" s="29">
        <v>41363.71</v>
      </c>
      <c r="AM459" s="28">
        <v>35.39</v>
      </c>
      <c r="AN459" s="28">
        <v>24.55</v>
      </c>
      <c r="AO459" s="28">
        <v>25.78</v>
      </c>
      <c r="AP459" s="28">
        <v>4.54</v>
      </c>
      <c r="AQ459" s="28">
        <v>970.03</v>
      </c>
      <c r="AR459" s="28">
        <v>1.1046</v>
      </c>
      <c r="AS459" s="29">
        <v>1179.8399999999999</v>
      </c>
      <c r="AT459" s="29">
        <v>1985.57</v>
      </c>
      <c r="AU459" s="29">
        <v>5151.32</v>
      </c>
      <c r="AV459" s="28">
        <v>723.12</v>
      </c>
      <c r="AW459" s="28">
        <v>196.4</v>
      </c>
      <c r="AX459" s="29">
        <v>9236.25</v>
      </c>
      <c r="AY459" s="29">
        <v>5376.54</v>
      </c>
      <c r="AZ459" s="28">
        <v>0.57489999999999997</v>
      </c>
      <c r="BA459" s="29">
        <v>3221.29</v>
      </c>
      <c r="BB459" s="28">
        <v>0.34439999999999998</v>
      </c>
      <c r="BC459" s="28">
        <v>754.82</v>
      </c>
      <c r="BD459" s="28">
        <v>8.0699999999999994E-2</v>
      </c>
      <c r="BE459" s="29">
        <v>9352.64</v>
      </c>
      <c r="BF459" s="29">
        <v>5038.25</v>
      </c>
      <c r="BG459" s="28">
        <v>2.0407000000000002</v>
      </c>
      <c r="BH459" s="28">
        <v>0.53820000000000001</v>
      </c>
      <c r="BI459" s="28">
        <v>0.2127</v>
      </c>
      <c r="BJ459" s="28">
        <v>0.18909999999999999</v>
      </c>
      <c r="BK459" s="28">
        <v>3.6600000000000001E-2</v>
      </c>
      <c r="BL459" s="28">
        <v>2.3300000000000001E-2</v>
      </c>
    </row>
    <row r="460" spans="1:64" x14ac:dyDescent="0.25">
      <c r="A460" s="28" t="s">
        <v>724</v>
      </c>
      <c r="B460" s="28">
        <v>47894</v>
      </c>
      <c r="C460" s="28">
        <v>41.1</v>
      </c>
      <c r="D460" s="28">
        <v>115.22</v>
      </c>
      <c r="E460" s="29">
        <v>4735.0600000000004</v>
      </c>
      <c r="F460" s="29">
        <v>4536.29</v>
      </c>
      <c r="G460" s="28">
        <v>1.43E-2</v>
      </c>
      <c r="H460" s="28">
        <v>4.0000000000000002E-4</v>
      </c>
      <c r="I460" s="28">
        <v>2.2599999999999999E-2</v>
      </c>
      <c r="J460" s="28">
        <v>1.4E-3</v>
      </c>
      <c r="K460" s="28">
        <v>2.3900000000000001E-2</v>
      </c>
      <c r="L460" s="28">
        <v>0.90620000000000001</v>
      </c>
      <c r="M460" s="28">
        <v>3.1199999999999999E-2</v>
      </c>
      <c r="N460" s="28">
        <v>0.21829999999999999</v>
      </c>
      <c r="O460" s="28">
        <v>8.3999999999999995E-3</v>
      </c>
      <c r="P460" s="28">
        <v>0.11650000000000001</v>
      </c>
      <c r="Q460" s="28">
        <v>192.1</v>
      </c>
      <c r="R460" s="29">
        <v>60215.59</v>
      </c>
      <c r="S460" s="28">
        <v>0.2198</v>
      </c>
      <c r="T460" s="28">
        <v>0.2203</v>
      </c>
      <c r="U460" s="28">
        <v>0.55989999999999995</v>
      </c>
      <c r="V460" s="28">
        <v>19.89</v>
      </c>
      <c r="W460" s="28">
        <v>23.28</v>
      </c>
      <c r="X460" s="29">
        <v>81514.81</v>
      </c>
      <c r="Y460" s="28">
        <v>199.51</v>
      </c>
      <c r="Z460" s="29">
        <v>158083.23000000001</v>
      </c>
      <c r="AA460" s="28">
        <v>0.7923</v>
      </c>
      <c r="AB460" s="28">
        <v>0.18440000000000001</v>
      </c>
      <c r="AC460" s="28">
        <v>2.24E-2</v>
      </c>
      <c r="AD460" s="28">
        <v>8.9999999999999998E-4</v>
      </c>
      <c r="AE460" s="28">
        <v>0.20780000000000001</v>
      </c>
      <c r="AF460" s="28">
        <v>158.08000000000001</v>
      </c>
      <c r="AG460" s="29">
        <v>5575.88</v>
      </c>
      <c r="AH460" s="28">
        <v>676.63</v>
      </c>
      <c r="AI460" s="29">
        <v>178002.94</v>
      </c>
      <c r="AJ460" s="28" t="s">
        <v>16</v>
      </c>
      <c r="AK460" s="29">
        <v>38705</v>
      </c>
      <c r="AL460" s="29">
        <v>57331.75</v>
      </c>
      <c r="AM460" s="28">
        <v>59.92</v>
      </c>
      <c r="AN460" s="28">
        <v>34.200000000000003</v>
      </c>
      <c r="AO460" s="28">
        <v>36.01</v>
      </c>
      <c r="AP460" s="28">
        <v>4.74</v>
      </c>
      <c r="AQ460" s="29">
        <v>1032.9000000000001</v>
      </c>
      <c r="AR460" s="28">
        <v>0.80359999999999998</v>
      </c>
      <c r="AS460" s="29">
        <v>1058.31</v>
      </c>
      <c r="AT460" s="29">
        <v>1830.82</v>
      </c>
      <c r="AU460" s="29">
        <v>5464.5</v>
      </c>
      <c r="AV460" s="28">
        <v>994.66</v>
      </c>
      <c r="AW460" s="28">
        <v>271.58999999999997</v>
      </c>
      <c r="AX460" s="29">
        <v>9619.89</v>
      </c>
      <c r="AY460" s="29">
        <v>3428.02</v>
      </c>
      <c r="AZ460" s="28">
        <v>0.37680000000000002</v>
      </c>
      <c r="BA460" s="29">
        <v>5137.63</v>
      </c>
      <c r="BB460" s="28">
        <v>0.56469999999999998</v>
      </c>
      <c r="BC460" s="28">
        <v>532.24</v>
      </c>
      <c r="BD460" s="28">
        <v>5.8500000000000003E-2</v>
      </c>
      <c r="BE460" s="29">
        <v>9097.89</v>
      </c>
      <c r="BF460" s="29">
        <v>2255.35</v>
      </c>
      <c r="BG460" s="28">
        <v>0.42520000000000002</v>
      </c>
      <c r="BH460" s="28">
        <v>0.60119999999999996</v>
      </c>
      <c r="BI460" s="28">
        <v>0.22520000000000001</v>
      </c>
      <c r="BJ460" s="28">
        <v>0.1255</v>
      </c>
      <c r="BK460" s="28">
        <v>3.1399999999999997E-2</v>
      </c>
      <c r="BL460" s="28">
        <v>1.6799999999999999E-2</v>
      </c>
    </row>
    <row r="461" spans="1:64" x14ac:dyDescent="0.25">
      <c r="A461" s="28" t="s">
        <v>725</v>
      </c>
      <c r="B461" s="28">
        <v>48090</v>
      </c>
      <c r="C461" s="28">
        <v>89.9</v>
      </c>
      <c r="D461" s="28">
        <v>9.75</v>
      </c>
      <c r="E461" s="28">
        <v>876.25</v>
      </c>
      <c r="F461" s="28">
        <v>863.71</v>
      </c>
      <c r="G461" s="28">
        <v>2.3E-3</v>
      </c>
      <c r="H461" s="28">
        <v>2.9999999999999997E-4</v>
      </c>
      <c r="I461" s="28">
        <v>5.3E-3</v>
      </c>
      <c r="J461" s="28">
        <v>1E-3</v>
      </c>
      <c r="K461" s="28">
        <v>1.24E-2</v>
      </c>
      <c r="L461" s="28">
        <v>0.9587</v>
      </c>
      <c r="M461" s="28">
        <v>0.02</v>
      </c>
      <c r="N461" s="28">
        <v>0.40039999999999998</v>
      </c>
      <c r="O461" s="28">
        <v>1.8E-3</v>
      </c>
      <c r="P461" s="28">
        <v>0.13059999999999999</v>
      </c>
      <c r="Q461" s="28">
        <v>42.01</v>
      </c>
      <c r="R461" s="29">
        <v>48426.34</v>
      </c>
      <c r="S461" s="28">
        <v>0.2266</v>
      </c>
      <c r="T461" s="28">
        <v>0.1807</v>
      </c>
      <c r="U461" s="28">
        <v>0.5927</v>
      </c>
      <c r="V461" s="28">
        <v>17.16</v>
      </c>
      <c r="W461" s="28">
        <v>7.97</v>
      </c>
      <c r="X461" s="29">
        <v>54102.22</v>
      </c>
      <c r="Y461" s="28">
        <v>106</v>
      </c>
      <c r="Z461" s="29">
        <v>93246.75</v>
      </c>
      <c r="AA461" s="28">
        <v>0.90820000000000001</v>
      </c>
      <c r="AB461" s="28">
        <v>5.0700000000000002E-2</v>
      </c>
      <c r="AC461" s="28">
        <v>3.95E-2</v>
      </c>
      <c r="AD461" s="28">
        <v>1.6999999999999999E-3</v>
      </c>
      <c r="AE461" s="28">
        <v>9.2899999999999996E-2</v>
      </c>
      <c r="AF461" s="28">
        <v>93.25</v>
      </c>
      <c r="AG461" s="29">
        <v>2333.1799999999998</v>
      </c>
      <c r="AH461" s="28">
        <v>361.2</v>
      </c>
      <c r="AI461" s="29">
        <v>88444.99</v>
      </c>
      <c r="AJ461" s="28" t="s">
        <v>16</v>
      </c>
      <c r="AK461" s="29">
        <v>30687</v>
      </c>
      <c r="AL461" s="29">
        <v>41671.47</v>
      </c>
      <c r="AM461" s="28">
        <v>36.56</v>
      </c>
      <c r="AN461" s="28">
        <v>24.39</v>
      </c>
      <c r="AO461" s="28">
        <v>25.76</v>
      </c>
      <c r="AP461" s="28">
        <v>4.68</v>
      </c>
      <c r="AQ461" s="28">
        <v>934.64</v>
      </c>
      <c r="AR461" s="28">
        <v>1.1783999999999999</v>
      </c>
      <c r="AS461" s="29">
        <v>1204.22</v>
      </c>
      <c r="AT461" s="29">
        <v>1916.46</v>
      </c>
      <c r="AU461" s="29">
        <v>5218</v>
      </c>
      <c r="AV461" s="28">
        <v>766.9</v>
      </c>
      <c r="AW461" s="28">
        <v>177.28</v>
      </c>
      <c r="AX461" s="29">
        <v>9282.86</v>
      </c>
      <c r="AY461" s="29">
        <v>5352.19</v>
      </c>
      <c r="AZ461" s="28">
        <v>0.56920000000000004</v>
      </c>
      <c r="BA461" s="29">
        <v>3293.8</v>
      </c>
      <c r="BB461" s="28">
        <v>0.3503</v>
      </c>
      <c r="BC461" s="28">
        <v>756.96</v>
      </c>
      <c r="BD461" s="28">
        <v>8.0500000000000002E-2</v>
      </c>
      <c r="BE461" s="29">
        <v>9402.9500000000007</v>
      </c>
      <c r="BF461" s="29">
        <v>4931.91</v>
      </c>
      <c r="BG461" s="28">
        <v>1.9127000000000001</v>
      </c>
      <c r="BH461" s="28">
        <v>0.53969999999999996</v>
      </c>
      <c r="BI461" s="28">
        <v>0.21129999999999999</v>
      </c>
      <c r="BJ461" s="28">
        <v>0.19059999999999999</v>
      </c>
      <c r="BK461" s="28">
        <v>3.5200000000000002E-2</v>
      </c>
      <c r="BL461" s="28">
        <v>2.3199999999999998E-2</v>
      </c>
    </row>
    <row r="462" spans="1:64" x14ac:dyDescent="0.25">
      <c r="A462" s="28" t="s">
        <v>726</v>
      </c>
      <c r="B462" s="28">
        <v>47944</v>
      </c>
      <c r="C462" s="28">
        <v>111.43</v>
      </c>
      <c r="D462" s="28">
        <v>13.74</v>
      </c>
      <c r="E462" s="29">
        <v>1530.86</v>
      </c>
      <c r="F462" s="29">
        <v>1504.81</v>
      </c>
      <c r="G462" s="28">
        <v>2.3999999999999998E-3</v>
      </c>
      <c r="H462" s="28">
        <v>2.0000000000000001E-4</v>
      </c>
      <c r="I462" s="28">
        <v>6.4999999999999997E-3</v>
      </c>
      <c r="J462" s="28">
        <v>1.1000000000000001E-3</v>
      </c>
      <c r="K462" s="28">
        <v>6.4999999999999997E-3</v>
      </c>
      <c r="L462" s="28">
        <v>0.96950000000000003</v>
      </c>
      <c r="M462" s="28">
        <v>1.38E-2</v>
      </c>
      <c r="N462" s="28">
        <v>0.5383</v>
      </c>
      <c r="O462" s="28">
        <v>0</v>
      </c>
      <c r="P462" s="28">
        <v>0.14860000000000001</v>
      </c>
      <c r="Q462" s="28">
        <v>68.989999999999995</v>
      </c>
      <c r="R462" s="29">
        <v>49384.82</v>
      </c>
      <c r="S462" s="28">
        <v>0.1951</v>
      </c>
      <c r="T462" s="28">
        <v>0.16980000000000001</v>
      </c>
      <c r="U462" s="28">
        <v>0.63500000000000001</v>
      </c>
      <c r="V462" s="28">
        <v>17.899999999999999</v>
      </c>
      <c r="W462" s="28">
        <v>10.58</v>
      </c>
      <c r="X462" s="29">
        <v>64585.25</v>
      </c>
      <c r="Y462" s="28">
        <v>139.22999999999999</v>
      </c>
      <c r="Z462" s="29">
        <v>88404.38</v>
      </c>
      <c r="AA462" s="28">
        <v>0.77249999999999996</v>
      </c>
      <c r="AB462" s="28">
        <v>0.1414</v>
      </c>
      <c r="AC462" s="28">
        <v>8.4699999999999998E-2</v>
      </c>
      <c r="AD462" s="28">
        <v>1.5E-3</v>
      </c>
      <c r="AE462" s="28">
        <v>0.23119999999999999</v>
      </c>
      <c r="AF462" s="28">
        <v>88.4</v>
      </c>
      <c r="AG462" s="29">
        <v>2182.6799999999998</v>
      </c>
      <c r="AH462" s="28">
        <v>299.99</v>
      </c>
      <c r="AI462" s="29">
        <v>83432.899999999994</v>
      </c>
      <c r="AJ462" s="28" t="s">
        <v>16</v>
      </c>
      <c r="AK462" s="29">
        <v>26602</v>
      </c>
      <c r="AL462" s="29">
        <v>37422.83</v>
      </c>
      <c r="AM462" s="28">
        <v>32.130000000000003</v>
      </c>
      <c r="AN462" s="28">
        <v>23.41</v>
      </c>
      <c r="AO462" s="28">
        <v>24.79</v>
      </c>
      <c r="AP462" s="28">
        <v>3.68</v>
      </c>
      <c r="AQ462" s="28">
        <v>857.07</v>
      </c>
      <c r="AR462" s="28">
        <v>0.83379999999999999</v>
      </c>
      <c r="AS462" s="29">
        <v>1087.8699999999999</v>
      </c>
      <c r="AT462" s="29">
        <v>2147.86</v>
      </c>
      <c r="AU462" s="29">
        <v>5215.3</v>
      </c>
      <c r="AV462" s="28">
        <v>866.86</v>
      </c>
      <c r="AW462" s="28">
        <v>196.82</v>
      </c>
      <c r="AX462" s="29">
        <v>9514.7099999999991</v>
      </c>
      <c r="AY462" s="29">
        <v>5860.58</v>
      </c>
      <c r="AZ462" s="28">
        <v>0.61780000000000002</v>
      </c>
      <c r="BA462" s="29">
        <v>2382.2399999999998</v>
      </c>
      <c r="BB462" s="28">
        <v>0.25109999999999999</v>
      </c>
      <c r="BC462" s="29">
        <v>1243.1500000000001</v>
      </c>
      <c r="BD462" s="28">
        <v>0.13109999999999999</v>
      </c>
      <c r="BE462" s="29">
        <v>9485.9699999999993</v>
      </c>
      <c r="BF462" s="29">
        <v>5546.42</v>
      </c>
      <c r="BG462" s="28">
        <v>2.6004999999999998</v>
      </c>
      <c r="BH462" s="28">
        <v>0.52939999999999998</v>
      </c>
      <c r="BI462" s="28">
        <v>0.2412</v>
      </c>
      <c r="BJ462" s="28">
        <v>0.16739999999999999</v>
      </c>
      <c r="BK462" s="28">
        <v>3.7999999999999999E-2</v>
      </c>
      <c r="BL462" s="28">
        <v>2.3900000000000001E-2</v>
      </c>
    </row>
    <row r="463" spans="1:64" x14ac:dyDescent="0.25">
      <c r="A463" s="28" t="s">
        <v>727</v>
      </c>
      <c r="B463" s="28">
        <v>44701</v>
      </c>
      <c r="C463" s="28">
        <v>22.19</v>
      </c>
      <c r="D463" s="28">
        <v>169.96</v>
      </c>
      <c r="E463" s="29">
        <v>3771.4</v>
      </c>
      <c r="F463" s="29">
        <v>3678</v>
      </c>
      <c r="G463" s="28">
        <v>3.0099999999999998E-2</v>
      </c>
      <c r="H463" s="28">
        <v>5.0000000000000001E-4</v>
      </c>
      <c r="I463" s="28">
        <v>2.58E-2</v>
      </c>
      <c r="J463" s="28">
        <v>8.9999999999999998E-4</v>
      </c>
      <c r="K463" s="28">
        <v>1.9E-2</v>
      </c>
      <c r="L463" s="28">
        <v>0.89880000000000004</v>
      </c>
      <c r="M463" s="28">
        <v>2.5000000000000001E-2</v>
      </c>
      <c r="N463" s="28">
        <v>0.1482</v>
      </c>
      <c r="O463" s="28">
        <v>1.2699999999999999E-2</v>
      </c>
      <c r="P463" s="28">
        <v>9.9299999999999999E-2</v>
      </c>
      <c r="Q463" s="28">
        <v>163.95</v>
      </c>
      <c r="R463" s="29">
        <v>64197.54</v>
      </c>
      <c r="S463" s="28">
        <v>0.23769999999999999</v>
      </c>
      <c r="T463" s="28">
        <v>0.19620000000000001</v>
      </c>
      <c r="U463" s="28">
        <v>0.56610000000000005</v>
      </c>
      <c r="V463" s="28">
        <v>19.600000000000001</v>
      </c>
      <c r="W463" s="28">
        <v>18.71</v>
      </c>
      <c r="X463" s="29">
        <v>85877</v>
      </c>
      <c r="Y463" s="28">
        <v>199.61</v>
      </c>
      <c r="Z463" s="29">
        <v>215844.38</v>
      </c>
      <c r="AA463" s="28">
        <v>0.78369999999999995</v>
      </c>
      <c r="AB463" s="28">
        <v>0.19620000000000001</v>
      </c>
      <c r="AC463" s="28">
        <v>1.9400000000000001E-2</v>
      </c>
      <c r="AD463" s="28">
        <v>6.9999999999999999E-4</v>
      </c>
      <c r="AE463" s="28">
        <v>0.2165</v>
      </c>
      <c r="AF463" s="28">
        <v>215.84</v>
      </c>
      <c r="AG463" s="29">
        <v>7879.17</v>
      </c>
      <c r="AH463" s="28">
        <v>917.33</v>
      </c>
      <c r="AI463" s="29">
        <v>238888.64</v>
      </c>
      <c r="AJ463" s="28" t="s">
        <v>16</v>
      </c>
      <c r="AK463" s="29">
        <v>42344</v>
      </c>
      <c r="AL463" s="29">
        <v>72367.48</v>
      </c>
      <c r="AM463" s="28">
        <v>70.81</v>
      </c>
      <c r="AN463" s="28">
        <v>36.76</v>
      </c>
      <c r="AO463" s="28">
        <v>41.15</v>
      </c>
      <c r="AP463" s="28">
        <v>5.04</v>
      </c>
      <c r="AQ463" s="29">
        <v>1001.15</v>
      </c>
      <c r="AR463" s="28">
        <v>0.75</v>
      </c>
      <c r="AS463" s="29">
        <v>1147.3599999999999</v>
      </c>
      <c r="AT463" s="29">
        <v>1905.32</v>
      </c>
      <c r="AU463" s="29">
        <v>6010.42</v>
      </c>
      <c r="AV463" s="29">
        <v>1177.93</v>
      </c>
      <c r="AW463" s="28">
        <v>260.81</v>
      </c>
      <c r="AX463" s="29">
        <v>10501.84</v>
      </c>
      <c r="AY463" s="29">
        <v>2916.07</v>
      </c>
      <c r="AZ463" s="28">
        <v>0.28050000000000003</v>
      </c>
      <c r="BA463" s="29">
        <v>7027.5</v>
      </c>
      <c r="BB463" s="28">
        <v>0.67600000000000005</v>
      </c>
      <c r="BC463" s="28">
        <v>452.49</v>
      </c>
      <c r="BD463" s="28">
        <v>4.3499999999999997E-2</v>
      </c>
      <c r="BE463" s="29">
        <v>10396.06</v>
      </c>
      <c r="BF463" s="29">
        <v>1340.76</v>
      </c>
      <c r="BG463" s="28">
        <v>0.16200000000000001</v>
      </c>
      <c r="BH463" s="28">
        <v>0.61839999999999995</v>
      </c>
      <c r="BI463" s="28">
        <v>0.22889999999999999</v>
      </c>
      <c r="BJ463" s="28">
        <v>0.1048</v>
      </c>
      <c r="BK463" s="28">
        <v>2.75E-2</v>
      </c>
      <c r="BL463" s="28">
        <v>2.0400000000000001E-2</v>
      </c>
    </row>
    <row r="464" spans="1:64" x14ac:dyDescent="0.25">
      <c r="A464" s="28" t="s">
        <v>728</v>
      </c>
      <c r="B464" s="28">
        <v>47308</v>
      </c>
      <c r="C464" s="28">
        <v>165.67</v>
      </c>
      <c r="D464" s="28">
        <v>13.48</v>
      </c>
      <c r="E464" s="29">
        <v>2233.69</v>
      </c>
      <c r="F464" s="29">
        <v>2137.4299999999998</v>
      </c>
      <c r="G464" s="28">
        <v>4.7999999999999996E-3</v>
      </c>
      <c r="H464" s="28">
        <v>2.0000000000000001E-4</v>
      </c>
      <c r="I464" s="28">
        <v>1.17E-2</v>
      </c>
      <c r="J464" s="28">
        <v>8.9999999999999998E-4</v>
      </c>
      <c r="K464" s="28">
        <v>1.01E-2</v>
      </c>
      <c r="L464" s="28">
        <v>0.94889999999999997</v>
      </c>
      <c r="M464" s="28">
        <v>2.3300000000000001E-2</v>
      </c>
      <c r="N464" s="28">
        <v>0.4985</v>
      </c>
      <c r="O464" s="28">
        <v>1.1000000000000001E-3</v>
      </c>
      <c r="P464" s="28">
        <v>0.15260000000000001</v>
      </c>
      <c r="Q464" s="28">
        <v>102.67</v>
      </c>
      <c r="R464" s="29">
        <v>50527.27</v>
      </c>
      <c r="S464" s="28">
        <v>0.1827</v>
      </c>
      <c r="T464" s="28">
        <v>0.186</v>
      </c>
      <c r="U464" s="28">
        <v>0.63129999999999997</v>
      </c>
      <c r="V464" s="28">
        <v>17.12</v>
      </c>
      <c r="W464" s="28">
        <v>14.27</v>
      </c>
      <c r="X464" s="29">
        <v>68829.39</v>
      </c>
      <c r="Y464" s="28">
        <v>151.97</v>
      </c>
      <c r="Z464" s="29">
        <v>137371.35</v>
      </c>
      <c r="AA464" s="28">
        <v>0.66100000000000003</v>
      </c>
      <c r="AB464" s="28">
        <v>0.18640000000000001</v>
      </c>
      <c r="AC464" s="28">
        <v>0.1515</v>
      </c>
      <c r="AD464" s="28">
        <v>1E-3</v>
      </c>
      <c r="AE464" s="28">
        <v>0.34150000000000003</v>
      </c>
      <c r="AF464" s="28">
        <v>137.37</v>
      </c>
      <c r="AG464" s="29">
        <v>3946.35</v>
      </c>
      <c r="AH464" s="28">
        <v>421.32</v>
      </c>
      <c r="AI464" s="29">
        <v>132986.07</v>
      </c>
      <c r="AJ464" s="28" t="s">
        <v>16</v>
      </c>
      <c r="AK464" s="29">
        <v>27709</v>
      </c>
      <c r="AL464" s="29">
        <v>40896.61</v>
      </c>
      <c r="AM464" s="28">
        <v>39.909999999999997</v>
      </c>
      <c r="AN464" s="28">
        <v>26.46</v>
      </c>
      <c r="AO464" s="28">
        <v>30.16</v>
      </c>
      <c r="AP464" s="28">
        <v>4.0999999999999996</v>
      </c>
      <c r="AQ464" s="28">
        <v>506.07</v>
      </c>
      <c r="AR464" s="28">
        <v>0.9486</v>
      </c>
      <c r="AS464" s="29">
        <v>1167.93</v>
      </c>
      <c r="AT464" s="29">
        <v>1959.67</v>
      </c>
      <c r="AU464" s="29">
        <v>5508.8</v>
      </c>
      <c r="AV464" s="28">
        <v>852.02</v>
      </c>
      <c r="AW464" s="28">
        <v>251.92</v>
      </c>
      <c r="AX464" s="29">
        <v>9740.34</v>
      </c>
      <c r="AY464" s="29">
        <v>4754.37</v>
      </c>
      <c r="AZ464" s="28">
        <v>0.48180000000000001</v>
      </c>
      <c r="BA464" s="29">
        <v>4095.78</v>
      </c>
      <c r="BB464" s="28">
        <v>0.41510000000000002</v>
      </c>
      <c r="BC464" s="29">
        <v>1017.21</v>
      </c>
      <c r="BD464" s="28">
        <v>0.1031</v>
      </c>
      <c r="BE464" s="29">
        <v>9867.36</v>
      </c>
      <c r="BF464" s="29">
        <v>3606.3</v>
      </c>
      <c r="BG464" s="28">
        <v>1.2103999999999999</v>
      </c>
      <c r="BH464" s="28">
        <v>0.54579999999999995</v>
      </c>
      <c r="BI464" s="28">
        <v>0.2286</v>
      </c>
      <c r="BJ464" s="28">
        <v>0.16800000000000001</v>
      </c>
      <c r="BK464" s="28">
        <v>3.4500000000000003E-2</v>
      </c>
      <c r="BL464" s="28">
        <v>2.3E-2</v>
      </c>
    </row>
    <row r="465" spans="1:64" x14ac:dyDescent="0.25">
      <c r="A465" s="28" t="s">
        <v>729</v>
      </c>
      <c r="B465" s="28">
        <v>49213</v>
      </c>
      <c r="C465" s="28">
        <v>75</v>
      </c>
      <c r="D465" s="28">
        <v>19.13</v>
      </c>
      <c r="E465" s="29">
        <v>1435.01</v>
      </c>
      <c r="F465" s="29">
        <v>1424.24</v>
      </c>
      <c r="G465" s="28">
        <v>4.7999999999999996E-3</v>
      </c>
      <c r="H465" s="28">
        <v>1E-4</v>
      </c>
      <c r="I465" s="28">
        <v>5.4999999999999997E-3</v>
      </c>
      <c r="J465" s="28">
        <v>1.1999999999999999E-3</v>
      </c>
      <c r="K465" s="28">
        <v>1.43E-2</v>
      </c>
      <c r="L465" s="28">
        <v>0.95599999999999996</v>
      </c>
      <c r="M465" s="28">
        <v>1.8200000000000001E-2</v>
      </c>
      <c r="N465" s="28">
        <v>0.28270000000000001</v>
      </c>
      <c r="O465" s="28">
        <v>3.2000000000000002E-3</v>
      </c>
      <c r="P465" s="28">
        <v>0.1132</v>
      </c>
      <c r="Q465" s="28">
        <v>64.44</v>
      </c>
      <c r="R465" s="29">
        <v>52536.74</v>
      </c>
      <c r="S465" s="28">
        <v>0.23619999999999999</v>
      </c>
      <c r="T465" s="28">
        <v>0.19209999999999999</v>
      </c>
      <c r="U465" s="28">
        <v>0.5716</v>
      </c>
      <c r="V465" s="28">
        <v>18.93</v>
      </c>
      <c r="W465" s="28">
        <v>9.59</v>
      </c>
      <c r="X465" s="29">
        <v>70644.600000000006</v>
      </c>
      <c r="Y465" s="28">
        <v>143.9</v>
      </c>
      <c r="Z465" s="29">
        <v>134355.71</v>
      </c>
      <c r="AA465" s="28">
        <v>0.86129999999999995</v>
      </c>
      <c r="AB465" s="28">
        <v>9.4799999999999995E-2</v>
      </c>
      <c r="AC465" s="28">
        <v>4.2799999999999998E-2</v>
      </c>
      <c r="AD465" s="28">
        <v>1.1000000000000001E-3</v>
      </c>
      <c r="AE465" s="28">
        <v>0.1391</v>
      </c>
      <c r="AF465" s="28">
        <v>134.36000000000001</v>
      </c>
      <c r="AG465" s="29">
        <v>3772.86</v>
      </c>
      <c r="AH465" s="28">
        <v>489.71</v>
      </c>
      <c r="AI465" s="29">
        <v>138413.88</v>
      </c>
      <c r="AJ465" s="28" t="s">
        <v>16</v>
      </c>
      <c r="AK465" s="29">
        <v>32829</v>
      </c>
      <c r="AL465" s="29">
        <v>48196.67</v>
      </c>
      <c r="AM465" s="28">
        <v>44.84</v>
      </c>
      <c r="AN465" s="28">
        <v>27.18</v>
      </c>
      <c r="AO465" s="28">
        <v>29.98</v>
      </c>
      <c r="AP465" s="28">
        <v>4.7300000000000004</v>
      </c>
      <c r="AQ465" s="29">
        <v>1107.93</v>
      </c>
      <c r="AR465" s="28">
        <v>0.97360000000000002</v>
      </c>
      <c r="AS465" s="29">
        <v>1115.01</v>
      </c>
      <c r="AT465" s="29">
        <v>1779.1</v>
      </c>
      <c r="AU465" s="29">
        <v>4870.58</v>
      </c>
      <c r="AV465" s="28">
        <v>880.28</v>
      </c>
      <c r="AW465" s="28">
        <v>196.92</v>
      </c>
      <c r="AX465" s="29">
        <v>8841.8799999999992</v>
      </c>
      <c r="AY465" s="29">
        <v>4199.57</v>
      </c>
      <c r="AZ465" s="28">
        <v>0.47960000000000003</v>
      </c>
      <c r="BA465" s="29">
        <v>3981.09</v>
      </c>
      <c r="BB465" s="28">
        <v>0.45469999999999999</v>
      </c>
      <c r="BC465" s="28">
        <v>575.4</v>
      </c>
      <c r="BD465" s="28">
        <v>6.5699999999999995E-2</v>
      </c>
      <c r="BE465" s="29">
        <v>8756.06</v>
      </c>
      <c r="BF465" s="29">
        <v>3667.87</v>
      </c>
      <c r="BG465" s="28">
        <v>0.96560000000000001</v>
      </c>
      <c r="BH465" s="28">
        <v>0.58020000000000005</v>
      </c>
      <c r="BI465" s="28">
        <v>0.21249999999999999</v>
      </c>
      <c r="BJ465" s="28">
        <v>0.14449999999999999</v>
      </c>
      <c r="BK465" s="28">
        <v>3.7999999999999999E-2</v>
      </c>
      <c r="BL465" s="28">
        <v>2.4799999999999999E-2</v>
      </c>
    </row>
    <row r="466" spans="1:64" x14ac:dyDescent="0.25">
      <c r="A466" s="28" t="s">
        <v>730</v>
      </c>
      <c r="B466" s="28">
        <v>46144</v>
      </c>
      <c r="C466" s="28">
        <v>73.760000000000005</v>
      </c>
      <c r="D466" s="28">
        <v>33.15</v>
      </c>
      <c r="E466" s="29">
        <v>2444.9</v>
      </c>
      <c r="F466" s="29">
        <v>2409.1</v>
      </c>
      <c r="G466" s="28">
        <v>5.7999999999999996E-3</v>
      </c>
      <c r="H466" s="28">
        <v>2.0000000000000001E-4</v>
      </c>
      <c r="I466" s="28">
        <v>9.5999999999999992E-3</v>
      </c>
      <c r="J466" s="28">
        <v>1.4E-3</v>
      </c>
      <c r="K466" s="28">
        <v>1.06E-2</v>
      </c>
      <c r="L466" s="28">
        <v>0.95330000000000004</v>
      </c>
      <c r="M466" s="28">
        <v>1.9199999999999998E-2</v>
      </c>
      <c r="N466" s="28">
        <v>0.27029999999999998</v>
      </c>
      <c r="O466" s="28">
        <v>1.9E-3</v>
      </c>
      <c r="P466" s="28">
        <v>0.1081</v>
      </c>
      <c r="Q466" s="28">
        <v>105.37</v>
      </c>
      <c r="R466" s="29">
        <v>55043.57</v>
      </c>
      <c r="S466" s="28">
        <v>0.24329999999999999</v>
      </c>
      <c r="T466" s="28">
        <v>0.19450000000000001</v>
      </c>
      <c r="U466" s="28">
        <v>0.56220000000000003</v>
      </c>
      <c r="V466" s="28">
        <v>19.78</v>
      </c>
      <c r="W466" s="28">
        <v>14.92</v>
      </c>
      <c r="X466" s="29">
        <v>72961.5</v>
      </c>
      <c r="Y466" s="28">
        <v>159.44</v>
      </c>
      <c r="Z466" s="29">
        <v>130683</v>
      </c>
      <c r="AA466" s="28">
        <v>0.83930000000000005</v>
      </c>
      <c r="AB466" s="28">
        <v>0.1195</v>
      </c>
      <c r="AC466" s="28">
        <v>4.02E-2</v>
      </c>
      <c r="AD466" s="28">
        <v>1E-3</v>
      </c>
      <c r="AE466" s="28">
        <v>0.16350000000000001</v>
      </c>
      <c r="AF466" s="28">
        <v>130.68</v>
      </c>
      <c r="AG466" s="29">
        <v>3572.96</v>
      </c>
      <c r="AH466" s="28">
        <v>473.21</v>
      </c>
      <c r="AI466" s="29">
        <v>137642.17000000001</v>
      </c>
      <c r="AJ466" s="28" t="s">
        <v>16</v>
      </c>
      <c r="AK466" s="29">
        <v>34925</v>
      </c>
      <c r="AL466" s="29">
        <v>50542.35</v>
      </c>
      <c r="AM466" s="28">
        <v>44.77</v>
      </c>
      <c r="AN466" s="28">
        <v>26.39</v>
      </c>
      <c r="AO466" s="28">
        <v>27.58</v>
      </c>
      <c r="AP466" s="28">
        <v>4.7699999999999996</v>
      </c>
      <c r="AQ466" s="28">
        <v>737.02</v>
      </c>
      <c r="AR466" s="28">
        <v>0.82220000000000004</v>
      </c>
      <c r="AS466" s="29">
        <v>1058.51</v>
      </c>
      <c r="AT466" s="29">
        <v>1722.4</v>
      </c>
      <c r="AU466" s="29">
        <v>4966.47</v>
      </c>
      <c r="AV466" s="28">
        <v>853.48</v>
      </c>
      <c r="AW466" s="28">
        <v>193.9</v>
      </c>
      <c r="AX466" s="29">
        <v>8794.77</v>
      </c>
      <c r="AY466" s="29">
        <v>4160.04</v>
      </c>
      <c r="AZ466" s="28">
        <v>0.503</v>
      </c>
      <c r="BA466" s="29">
        <v>3569.43</v>
      </c>
      <c r="BB466" s="28">
        <v>0.43149999999999999</v>
      </c>
      <c r="BC466" s="28">
        <v>541.79</v>
      </c>
      <c r="BD466" s="28">
        <v>6.5500000000000003E-2</v>
      </c>
      <c r="BE466" s="29">
        <v>8271.26</v>
      </c>
      <c r="BF466" s="29">
        <v>3648.79</v>
      </c>
      <c r="BG466" s="28">
        <v>0.92979999999999996</v>
      </c>
      <c r="BH466" s="28">
        <v>0.59840000000000004</v>
      </c>
      <c r="BI466" s="28">
        <v>0.22819999999999999</v>
      </c>
      <c r="BJ466" s="28">
        <v>0.1208</v>
      </c>
      <c r="BK466" s="28">
        <v>3.3399999999999999E-2</v>
      </c>
      <c r="BL466" s="28">
        <v>1.9300000000000001E-2</v>
      </c>
    </row>
    <row r="467" spans="1:64" x14ac:dyDescent="0.25">
      <c r="A467" s="28" t="s">
        <v>731</v>
      </c>
      <c r="B467" s="28">
        <v>45609</v>
      </c>
      <c r="C467" s="28">
        <v>57.48</v>
      </c>
      <c r="D467" s="28">
        <v>40.68</v>
      </c>
      <c r="E467" s="29">
        <v>2338.15</v>
      </c>
      <c r="F467" s="29">
        <v>2308.1</v>
      </c>
      <c r="G467" s="28">
        <v>1.37E-2</v>
      </c>
      <c r="H467" s="28">
        <v>4.0000000000000002E-4</v>
      </c>
      <c r="I467" s="28">
        <v>3.5099999999999999E-2</v>
      </c>
      <c r="J467" s="28">
        <v>1.6000000000000001E-3</v>
      </c>
      <c r="K467" s="28">
        <v>2.8299999999999999E-2</v>
      </c>
      <c r="L467" s="28">
        <v>0.87809999999999999</v>
      </c>
      <c r="M467" s="28">
        <v>4.2799999999999998E-2</v>
      </c>
      <c r="N467" s="28">
        <v>0.37590000000000001</v>
      </c>
      <c r="O467" s="28">
        <v>6.4000000000000003E-3</v>
      </c>
      <c r="P467" s="28">
        <v>0.1275</v>
      </c>
      <c r="Q467" s="28">
        <v>111.31</v>
      </c>
      <c r="R467" s="29">
        <v>58232.2</v>
      </c>
      <c r="S467" s="28">
        <v>0.25309999999999999</v>
      </c>
      <c r="T467" s="28">
        <v>0.19389999999999999</v>
      </c>
      <c r="U467" s="28">
        <v>0.55300000000000005</v>
      </c>
      <c r="V467" s="28">
        <v>17.850000000000001</v>
      </c>
      <c r="W467" s="28">
        <v>15.38</v>
      </c>
      <c r="X467" s="29">
        <v>78291.8</v>
      </c>
      <c r="Y467" s="28">
        <v>147.09</v>
      </c>
      <c r="Z467" s="29">
        <v>189939.26</v>
      </c>
      <c r="AA467" s="28">
        <v>0.64890000000000003</v>
      </c>
      <c r="AB467" s="28">
        <v>0.2848</v>
      </c>
      <c r="AC467" s="28">
        <v>6.5299999999999997E-2</v>
      </c>
      <c r="AD467" s="28">
        <v>1E-3</v>
      </c>
      <c r="AE467" s="28">
        <v>0.35160000000000002</v>
      </c>
      <c r="AF467" s="28">
        <v>189.94</v>
      </c>
      <c r="AG467" s="29">
        <v>5988.67</v>
      </c>
      <c r="AH467" s="28">
        <v>571.54</v>
      </c>
      <c r="AI467" s="29">
        <v>203504.09</v>
      </c>
      <c r="AJ467" s="28" t="s">
        <v>16</v>
      </c>
      <c r="AK467" s="29">
        <v>32335</v>
      </c>
      <c r="AL467" s="29">
        <v>49608.04</v>
      </c>
      <c r="AM467" s="28">
        <v>50.42</v>
      </c>
      <c r="AN467" s="28">
        <v>29.59</v>
      </c>
      <c r="AO467" s="28">
        <v>32.44</v>
      </c>
      <c r="AP467" s="28">
        <v>4.42</v>
      </c>
      <c r="AQ467" s="29">
        <v>1164.19</v>
      </c>
      <c r="AR467" s="28">
        <v>0.94240000000000002</v>
      </c>
      <c r="AS467" s="29">
        <v>1147.99</v>
      </c>
      <c r="AT467" s="29">
        <v>1946.28</v>
      </c>
      <c r="AU467" s="29">
        <v>5780.37</v>
      </c>
      <c r="AV467" s="29">
        <v>1002.47</v>
      </c>
      <c r="AW467" s="28">
        <v>304.18</v>
      </c>
      <c r="AX467" s="29">
        <v>10181.290000000001</v>
      </c>
      <c r="AY467" s="29">
        <v>3684.15</v>
      </c>
      <c r="AZ467" s="28">
        <v>0.35639999999999999</v>
      </c>
      <c r="BA467" s="29">
        <v>5918.05</v>
      </c>
      <c r="BB467" s="28">
        <v>0.57250000000000001</v>
      </c>
      <c r="BC467" s="28">
        <v>734.8</v>
      </c>
      <c r="BD467" s="28">
        <v>7.1099999999999997E-2</v>
      </c>
      <c r="BE467" s="29">
        <v>10336.99</v>
      </c>
      <c r="BF467" s="29">
        <v>1999.11</v>
      </c>
      <c r="BG467" s="28">
        <v>0.42120000000000002</v>
      </c>
      <c r="BH467" s="28">
        <v>0.58589999999999998</v>
      </c>
      <c r="BI467" s="28">
        <v>0.2147</v>
      </c>
      <c r="BJ467" s="28">
        <v>0.14269999999999999</v>
      </c>
      <c r="BK467" s="28">
        <v>3.4099999999999998E-2</v>
      </c>
      <c r="BL467" s="28">
        <v>2.2599999999999999E-2</v>
      </c>
    </row>
    <row r="468" spans="1:64" x14ac:dyDescent="0.25">
      <c r="A468" s="28" t="s">
        <v>732</v>
      </c>
      <c r="B468" s="28">
        <v>49817</v>
      </c>
      <c r="C468" s="28">
        <v>50.1</v>
      </c>
      <c r="D468" s="28">
        <v>13.91</v>
      </c>
      <c r="E468" s="28">
        <v>696.66</v>
      </c>
      <c r="F468" s="28">
        <v>697.29</v>
      </c>
      <c r="G468" s="28">
        <v>2.3E-3</v>
      </c>
      <c r="H468" s="28">
        <v>5.9999999999999995E-4</v>
      </c>
      <c r="I468" s="28">
        <v>2.8999999999999998E-3</v>
      </c>
      <c r="J468" s="28">
        <v>5.9999999999999995E-4</v>
      </c>
      <c r="K468" s="28">
        <v>7.9000000000000008E-3</v>
      </c>
      <c r="L468" s="28">
        <v>0.97840000000000005</v>
      </c>
      <c r="M468" s="28">
        <v>7.3000000000000001E-3</v>
      </c>
      <c r="N468" s="28">
        <v>0.17469999999999999</v>
      </c>
      <c r="O468" s="28">
        <v>0</v>
      </c>
      <c r="P468" s="28">
        <v>0.1084</v>
      </c>
      <c r="Q468" s="28">
        <v>35.96</v>
      </c>
      <c r="R468" s="29">
        <v>50758.04</v>
      </c>
      <c r="S468" s="28">
        <v>0.222</v>
      </c>
      <c r="T468" s="28">
        <v>0.18609999999999999</v>
      </c>
      <c r="U468" s="28">
        <v>0.59189999999999998</v>
      </c>
      <c r="V468" s="28">
        <v>16.96</v>
      </c>
      <c r="W468" s="28">
        <v>5.76</v>
      </c>
      <c r="X468" s="29">
        <v>62870.77</v>
      </c>
      <c r="Y468" s="28">
        <v>118.78</v>
      </c>
      <c r="Z468" s="29">
        <v>111131.15</v>
      </c>
      <c r="AA468" s="28">
        <v>0.87009999999999998</v>
      </c>
      <c r="AB468" s="28">
        <v>9.6500000000000002E-2</v>
      </c>
      <c r="AC468" s="28">
        <v>3.2000000000000001E-2</v>
      </c>
      <c r="AD468" s="28">
        <v>1.2999999999999999E-3</v>
      </c>
      <c r="AE468" s="28">
        <v>0.13039999999999999</v>
      </c>
      <c r="AF468" s="28">
        <v>111.13</v>
      </c>
      <c r="AG468" s="29">
        <v>2725.56</v>
      </c>
      <c r="AH468" s="28">
        <v>389.38</v>
      </c>
      <c r="AI468" s="29">
        <v>108742.52</v>
      </c>
      <c r="AJ468" s="28" t="s">
        <v>16</v>
      </c>
      <c r="AK468" s="29">
        <v>33965</v>
      </c>
      <c r="AL468" s="29">
        <v>49902.63</v>
      </c>
      <c r="AM468" s="28">
        <v>37.51</v>
      </c>
      <c r="AN468" s="28">
        <v>23.7</v>
      </c>
      <c r="AO468" s="28">
        <v>26.47</v>
      </c>
      <c r="AP468" s="28">
        <v>4.8</v>
      </c>
      <c r="AQ468" s="29">
        <v>1303.47</v>
      </c>
      <c r="AR468" s="28">
        <v>1.0706</v>
      </c>
      <c r="AS468" s="29">
        <v>1243.5999999999999</v>
      </c>
      <c r="AT468" s="29">
        <v>1633.58</v>
      </c>
      <c r="AU468" s="29">
        <v>5426.28</v>
      </c>
      <c r="AV468" s="28">
        <v>907.82</v>
      </c>
      <c r="AW468" s="28">
        <v>125.19</v>
      </c>
      <c r="AX468" s="29">
        <v>9336.48</v>
      </c>
      <c r="AY468" s="29">
        <v>4698.1000000000004</v>
      </c>
      <c r="AZ468" s="28">
        <v>0.51959999999999995</v>
      </c>
      <c r="BA468" s="29">
        <v>3836.21</v>
      </c>
      <c r="BB468" s="28">
        <v>0.42430000000000001</v>
      </c>
      <c r="BC468" s="28">
        <v>507.23</v>
      </c>
      <c r="BD468" s="28">
        <v>5.6099999999999997E-2</v>
      </c>
      <c r="BE468" s="29">
        <v>9041.5300000000007</v>
      </c>
      <c r="BF468" s="29">
        <v>4313.7299999999996</v>
      </c>
      <c r="BG468" s="28">
        <v>1.1890000000000001</v>
      </c>
      <c r="BH468" s="28">
        <v>0.5766</v>
      </c>
      <c r="BI468" s="28">
        <v>0.2215</v>
      </c>
      <c r="BJ468" s="28">
        <v>0.1426</v>
      </c>
      <c r="BK468" s="28">
        <v>3.2000000000000001E-2</v>
      </c>
      <c r="BL468" s="28">
        <v>2.7300000000000001E-2</v>
      </c>
    </row>
    <row r="469" spans="1:64" x14ac:dyDescent="0.25">
      <c r="A469" s="28" t="s">
        <v>733</v>
      </c>
      <c r="B469" s="28">
        <v>44735</v>
      </c>
      <c r="C469" s="28">
        <v>76.239999999999995</v>
      </c>
      <c r="D469" s="28">
        <v>30.57</v>
      </c>
      <c r="E469" s="29">
        <v>2330.84</v>
      </c>
      <c r="F469" s="29">
        <v>2246.48</v>
      </c>
      <c r="G469" s="28">
        <v>5.5999999999999999E-3</v>
      </c>
      <c r="H469" s="28">
        <v>2.9999999999999997E-4</v>
      </c>
      <c r="I469" s="28">
        <v>1.11E-2</v>
      </c>
      <c r="J469" s="28">
        <v>1E-3</v>
      </c>
      <c r="K469" s="28">
        <v>1.37E-2</v>
      </c>
      <c r="L469" s="28">
        <v>0.9415</v>
      </c>
      <c r="M469" s="28">
        <v>2.6800000000000001E-2</v>
      </c>
      <c r="N469" s="28">
        <v>0.4798</v>
      </c>
      <c r="O469" s="28">
        <v>2.5000000000000001E-3</v>
      </c>
      <c r="P469" s="28">
        <v>0.14899999999999999</v>
      </c>
      <c r="Q469" s="28">
        <v>104.14</v>
      </c>
      <c r="R469" s="29">
        <v>51108.13</v>
      </c>
      <c r="S469" s="28">
        <v>0.20319999999999999</v>
      </c>
      <c r="T469" s="28">
        <v>0.18779999999999999</v>
      </c>
      <c r="U469" s="28">
        <v>0.60899999999999999</v>
      </c>
      <c r="V469" s="28">
        <v>17.760000000000002</v>
      </c>
      <c r="W469" s="28">
        <v>14.63</v>
      </c>
      <c r="X469" s="29">
        <v>70283.149999999994</v>
      </c>
      <c r="Y469" s="28">
        <v>154.94999999999999</v>
      </c>
      <c r="Z469" s="29">
        <v>133925.84</v>
      </c>
      <c r="AA469" s="28">
        <v>0.71619999999999995</v>
      </c>
      <c r="AB469" s="28">
        <v>0.22059999999999999</v>
      </c>
      <c r="AC469" s="28">
        <v>6.2199999999999998E-2</v>
      </c>
      <c r="AD469" s="28">
        <v>1.1000000000000001E-3</v>
      </c>
      <c r="AE469" s="28">
        <v>0.28620000000000001</v>
      </c>
      <c r="AF469" s="28">
        <v>133.93</v>
      </c>
      <c r="AG469" s="29">
        <v>3984.41</v>
      </c>
      <c r="AH469" s="28">
        <v>449.49</v>
      </c>
      <c r="AI469" s="29">
        <v>136370.29999999999</v>
      </c>
      <c r="AJ469" s="28" t="s">
        <v>16</v>
      </c>
      <c r="AK469" s="29">
        <v>27650</v>
      </c>
      <c r="AL469" s="29">
        <v>41812.5</v>
      </c>
      <c r="AM469" s="28">
        <v>44.33</v>
      </c>
      <c r="AN469" s="28">
        <v>27.33</v>
      </c>
      <c r="AO469" s="28">
        <v>31.56</v>
      </c>
      <c r="AP469" s="28">
        <v>4.2699999999999996</v>
      </c>
      <c r="AQ469" s="28">
        <v>644.69000000000005</v>
      </c>
      <c r="AR469" s="28">
        <v>0.98540000000000005</v>
      </c>
      <c r="AS469" s="29">
        <v>1083.96</v>
      </c>
      <c r="AT469" s="29">
        <v>1747.92</v>
      </c>
      <c r="AU469" s="29">
        <v>5258.29</v>
      </c>
      <c r="AV469" s="28">
        <v>892.14</v>
      </c>
      <c r="AW469" s="28">
        <v>206.42</v>
      </c>
      <c r="AX469" s="29">
        <v>9188.73</v>
      </c>
      <c r="AY469" s="29">
        <v>4339.8900000000003</v>
      </c>
      <c r="AZ469" s="28">
        <v>0.46250000000000002</v>
      </c>
      <c r="BA469" s="29">
        <v>4112.51</v>
      </c>
      <c r="BB469" s="28">
        <v>0.43830000000000002</v>
      </c>
      <c r="BC469" s="28">
        <v>930.69</v>
      </c>
      <c r="BD469" s="28">
        <v>9.9199999999999997E-2</v>
      </c>
      <c r="BE469" s="29">
        <v>9383.09</v>
      </c>
      <c r="BF469" s="29">
        <v>3197.04</v>
      </c>
      <c r="BG469" s="28">
        <v>0.96430000000000005</v>
      </c>
      <c r="BH469" s="28">
        <v>0.55810000000000004</v>
      </c>
      <c r="BI469" s="28">
        <v>0.22070000000000001</v>
      </c>
      <c r="BJ469" s="28">
        <v>0.16869999999999999</v>
      </c>
      <c r="BK469" s="28">
        <v>3.1600000000000003E-2</v>
      </c>
      <c r="BL469" s="28">
        <v>2.1000000000000001E-2</v>
      </c>
    </row>
    <row r="470" spans="1:64" x14ac:dyDescent="0.25">
      <c r="A470" s="28" t="s">
        <v>734</v>
      </c>
      <c r="B470" s="28">
        <v>44743</v>
      </c>
      <c r="C470" s="28">
        <v>22.67</v>
      </c>
      <c r="D470" s="28">
        <v>170.54</v>
      </c>
      <c r="E470" s="29">
        <v>3865.6</v>
      </c>
      <c r="F470" s="29">
        <v>3382.57</v>
      </c>
      <c r="G470" s="28">
        <v>7.1999999999999998E-3</v>
      </c>
      <c r="H470" s="28">
        <v>2.9999999999999997E-4</v>
      </c>
      <c r="I470" s="28">
        <v>0.34289999999999998</v>
      </c>
      <c r="J470" s="28">
        <v>1.4E-3</v>
      </c>
      <c r="K470" s="28">
        <v>5.6500000000000002E-2</v>
      </c>
      <c r="L470" s="28">
        <v>0.49769999999999998</v>
      </c>
      <c r="M470" s="28">
        <v>9.4E-2</v>
      </c>
      <c r="N470" s="28">
        <v>0.69869999999999999</v>
      </c>
      <c r="O470" s="28">
        <v>2.9499999999999998E-2</v>
      </c>
      <c r="P470" s="28">
        <v>0.15160000000000001</v>
      </c>
      <c r="Q470" s="28">
        <v>148.68</v>
      </c>
      <c r="R470" s="29">
        <v>54697.46</v>
      </c>
      <c r="S470" s="28">
        <v>0.22070000000000001</v>
      </c>
      <c r="T470" s="28">
        <v>0.2024</v>
      </c>
      <c r="U470" s="28">
        <v>0.57689999999999997</v>
      </c>
      <c r="V470" s="28">
        <v>18.399999999999999</v>
      </c>
      <c r="W470" s="28">
        <v>23.95</v>
      </c>
      <c r="X470" s="29">
        <v>75493.62</v>
      </c>
      <c r="Y470" s="28">
        <v>158.74</v>
      </c>
      <c r="Z470" s="29">
        <v>101494.18</v>
      </c>
      <c r="AA470" s="28">
        <v>0.67490000000000006</v>
      </c>
      <c r="AB470" s="28">
        <v>0.28460000000000002</v>
      </c>
      <c r="AC470" s="28">
        <v>3.85E-2</v>
      </c>
      <c r="AD470" s="28">
        <v>2E-3</v>
      </c>
      <c r="AE470" s="28">
        <v>0.32840000000000003</v>
      </c>
      <c r="AF470" s="28">
        <v>101.49</v>
      </c>
      <c r="AG470" s="29">
        <v>3479.57</v>
      </c>
      <c r="AH470" s="28">
        <v>427.87</v>
      </c>
      <c r="AI470" s="29">
        <v>105342.5</v>
      </c>
      <c r="AJ470" s="28" t="s">
        <v>16</v>
      </c>
      <c r="AK470" s="29">
        <v>23897</v>
      </c>
      <c r="AL470" s="29">
        <v>35280.730000000003</v>
      </c>
      <c r="AM470" s="28">
        <v>54.69</v>
      </c>
      <c r="AN470" s="28">
        <v>31.67</v>
      </c>
      <c r="AO470" s="28">
        <v>37.409999999999997</v>
      </c>
      <c r="AP470" s="28">
        <v>4.5599999999999996</v>
      </c>
      <c r="AQ470" s="28">
        <v>745.27</v>
      </c>
      <c r="AR470" s="28">
        <v>1.1111</v>
      </c>
      <c r="AS470" s="29">
        <v>1348.44</v>
      </c>
      <c r="AT470" s="29">
        <v>2150.7600000000002</v>
      </c>
      <c r="AU470" s="29">
        <v>6066.57</v>
      </c>
      <c r="AV470" s="29">
        <v>1083.02</v>
      </c>
      <c r="AW470" s="28">
        <v>501.22</v>
      </c>
      <c r="AX470" s="29">
        <v>11150.02</v>
      </c>
      <c r="AY470" s="29">
        <v>5663.27</v>
      </c>
      <c r="AZ470" s="28">
        <v>0.50649999999999995</v>
      </c>
      <c r="BA470" s="29">
        <v>3987.98</v>
      </c>
      <c r="BB470" s="28">
        <v>0.35670000000000002</v>
      </c>
      <c r="BC470" s="29">
        <v>1530.48</v>
      </c>
      <c r="BD470" s="28">
        <v>0.13689999999999999</v>
      </c>
      <c r="BE470" s="29">
        <v>11181.72</v>
      </c>
      <c r="BF470" s="29">
        <v>3985.37</v>
      </c>
      <c r="BG470" s="28">
        <v>1.7622</v>
      </c>
      <c r="BH470" s="28">
        <v>0.53759999999999997</v>
      </c>
      <c r="BI470" s="28">
        <v>0.2072</v>
      </c>
      <c r="BJ470" s="28">
        <v>0.21260000000000001</v>
      </c>
      <c r="BK470" s="28">
        <v>2.69E-2</v>
      </c>
      <c r="BL470" s="28">
        <v>1.5699999999999999E-2</v>
      </c>
    </row>
    <row r="471" spans="1:64" x14ac:dyDescent="0.25">
      <c r="A471" s="28" t="s">
        <v>735</v>
      </c>
      <c r="B471" s="28">
        <v>49940</v>
      </c>
      <c r="C471" s="28">
        <v>97.67</v>
      </c>
      <c r="D471" s="28">
        <v>16.02</v>
      </c>
      <c r="E471" s="29">
        <v>1565.06</v>
      </c>
      <c r="F471" s="29">
        <v>1549.52</v>
      </c>
      <c r="G471" s="28">
        <v>2.3999999999999998E-3</v>
      </c>
      <c r="H471" s="28">
        <v>2.0000000000000001E-4</v>
      </c>
      <c r="I471" s="28">
        <v>4.4000000000000003E-3</v>
      </c>
      <c r="J471" s="28">
        <v>1E-3</v>
      </c>
      <c r="K471" s="28">
        <v>6.7000000000000002E-3</v>
      </c>
      <c r="L471" s="28">
        <v>0.97250000000000003</v>
      </c>
      <c r="M471" s="28">
        <v>1.2800000000000001E-2</v>
      </c>
      <c r="N471" s="28">
        <v>0.4869</v>
      </c>
      <c r="O471" s="28">
        <v>7.6E-3</v>
      </c>
      <c r="P471" s="28">
        <v>0.14069999999999999</v>
      </c>
      <c r="Q471" s="28">
        <v>73.400000000000006</v>
      </c>
      <c r="R471" s="29">
        <v>50683.42</v>
      </c>
      <c r="S471" s="28">
        <v>0.19320000000000001</v>
      </c>
      <c r="T471" s="28">
        <v>0.1779</v>
      </c>
      <c r="U471" s="28">
        <v>0.62890000000000001</v>
      </c>
      <c r="V471" s="28">
        <v>17.59</v>
      </c>
      <c r="W471" s="28">
        <v>10.84</v>
      </c>
      <c r="X471" s="29">
        <v>65425.06</v>
      </c>
      <c r="Y471" s="28">
        <v>139.6</v>
      </c>
      <c r="Z471" s="29">
        <v>101354.59</v>
      </c>
      <c r="AA471" s="28">
        <v>0.79849999999999999</v>
      </c>
      <c r="AB471" s="28">
        <v>0.1406</v>
      </c>
      <c r="AC471" s="28">
        <v>5.9799999999999999E-2</v>
      </c>
      <c r="AD471" s="28">
        <v>1.1000000000000001E-3</v>
      </c>
      <c r="AE471" s="28">
        <v>0.2044</v>
      </c>
      <c r="AF471" s="28">
        <v>101.35</v>
      </c>
      <c r="AG471" s="29">
        <v>2729.81</v>
      </c>
      <c r="AH471" s="28">
        <v>355.07</v>
      </c>
      <c r="AI471" s="29">
        <v>96891.43</v>
      </c>
      <c r="AJ471" s="28" t="s">
        <v>16</v>
      </c>
      <c r="AK471" s="29">
        <v>27802</v>
      </c>
      <c r="AL471" s="29">
        <v>38642.480000000003</v>
      </c>
      <c r="AM471" s="28">
        <v>35.659999999999997</v>
      </c>
      <c r="AN471" s="28">
        <v>25.31</v>
      </c>
      <c r="AO471" s="28">
        <v>26.64</v>
      </c>
      <c r="AP471" s="28">
        <v>4.05</v>
      </c>
      <c r="AQ471" s="29">
        <v>1115.0899999999999</v>
      </c>
      <c r="AR471" s="28">
        <v>0.93799999999999994</v>
      </c>
      <c r="AS471" s="29">
        <v>1097.3900000000001</v>
      </c>
      <c r="AT471" s="29">
        <v>1929.79</v>
      </c>
      <c r="AU471" s="29">
        <v>5159.96</v>
      </c>
      <c r="AV471" s="28">
        <v>806.75</v>
      </c>
      <c r="AW471" s="28">
        <v>213.23</v>
      </c>
      <c r="AX471" s="29">
        <v>9207.1299999999992</v>
      </c>
      <c r="AY471" s="29">
        <v>5228.3</v>
      </c>
      <c r="AZ471" s="28">
        <v>0.56989999999999996</v>
      </c>
      <c r="BA471" s="29">
        <v>2881.45</v>
      </c>
      <c r="BB471" s="28">
        <v>0.31409999999999999</v>
      </c>
      <c r="BC471" s="29">
        <v>1063.9000000000001</v>
      </c>
      <c r="BD471" s="28">
        <v>0.11600000000000001</v>
      </c>
      <c r="BE471" s="29">
        <v>9173.65</v>
      </c>
      <c r="BF471" s="29">
        <v>4874.3999999999996</v>
      </c>
      <c r="BG471" s="28">
        <v>1.982</v>
      </c>
      <c r="BH471" s="28">
        <v>0.5474</v>
      </c>
      <c r="BI471" s="28">
        <v>0.23619999999999999</v>
      </c>
      <c r="BJ471" s="28">
        <v>0.1613</v>
      </c>
      <c r="BK471" s="28">
        <v>3.32E-2</v>
      </c>
      <c r="BL471" s="28">
        <v>2.1899999999999999E-2</v>
      </c>
    </row>
    <row r="472" spans="1:64" x14ac:dyDescent="0.25">
      <c r="A472" s="28" t="s">
        <v>736</v>
      </c>
      <c r="B472" s="28">
        <v>49130</v>
      </c>
      <c r="C472" s="28">
        <v>124.33</v>
      </c>
      <c r="D472" s="28">
        <v>12.07</v>
      </c>
      <c r="E472" s="29">
        <v>1500.17</v>
      </c>
      <c r="F472" s="29">
        <v>1478.71</v>
      </c>
      <c r="G472" s="28">
        <v>2E-3</v>
      </c>
      <c r="H472" s="28">
        <v>2.0000000000000001E-4</v>
      </c>
      <c r="I472" s="28">
        <v>5.3E-3</v>
      </c>
      <c r="J472" s="28">
        <v>1E-3</v>
      </c>
      <c r="K472" s="28">
        <v>5.1000000000000004E-3</v>
      </c>
      <c r="L472" s="28">
        <v>0.97330000000000005</v>
      </c>
      <c r="M472" s="28">
        <v>1.3100000000000001E-2</v>
      </c>
      <c r="N472" s="28">
        <v>0.55640000000000001</v>
      </c>
      <c r="O472" s="28">
        <v>0</v>
      </c>
      <c r="P472" s="28">
        <v>0.1525</v>
      </c>
      <c r="Q472" s="28">
        <v>68.28</v>
      </c>
      <c r="R472" s="29">
        <v>48379.64</v>
      </c>
      <c r="S472" s="28">
        <v>0.2</v>
      </c>
      <c r="T472" s="28">
        <v>0.19089999999999999</v>
      </c>
      <c r="U472" s="28">
        <v>0.60909999999999997</v>
      </c>
      <c r="V472" s="28">
        <v>17.649999999999999</v>
      </c>
      <c r="W472" s="28">
        <v>10.71</v>
      </c>
      <c r="X472" s="29">
        <v>65023.05</v>
      </c>
      <c r="Y472" s="28">
        <v>135.09</v>
      </c>
      <c r="Z472" s="29">
        <v>86171.06</v>
      </c>
      <c r="AA472" s="28">
        <v>0.76639999999999997</v>
      </c>
      <c r="AB472" s="28">
        <v>0.13150000000000001</v>
      </c>
      <c r="AC472" s="28">
        <v>0.10050000000000001</v>
      </c>
      <c r="AD472" s="28">
        <v>1.6000000000000001E-3</v>
      </c>
      <c r="AE472" s="28">
        <v>0.23810000000000001</v>
      </c>
      <c r="AF472" s="28">
        <v>86.17</v>
      </c>
      <c r="AG472" s="29">
        <v>2151.2800000000002</v>
      </c>
      <c r="AH472" s="28">
        <v>293.57</v>
      </c>
      <c r="AI472" s="29">
        <v>79789</v>
      </c>
      <c r="AJ472" s="28" t="s">
        <v>16</v>
      </c>
      <c r="AK472" s="29">
        <v>26427</v>
      </c>
      <c r="AL472" s="29">
        <v>36791.69</v>
      </c>
      <c r="AM472" s="28">
        <v>32.520000000000003</v>
      </c>
      <c r="AN472" s="28">
        <v>23.68</v>
      </c>
      <c r="AO472" s="28">
        <v>25.28</v>
      </c>
      <c r="AP472" s="28">
        <v>3.92</v>
      </c>
      <c r="AQ472" s="28">
        <v>0.01</v>
      </c>
      <c r="AR472" s="28">
        <v>0.83220000000000005</v>
      </c>
      <c r="AS472" s="29">
        <v>1136.8399999999999</v>
      </c>
      <c r="AT472" s="29">
        <v>2220.13</v>
      </c>
      <c r="AU472" s="29">
        <v>5284.49</v>
      </c>
      <c r="AV472" s="28">
        <v>906.93</v>
      </c>
      <c r="AW472" s="28">
        <v>210.77</v>
      </c>
      <c r="AX472" s="29">
        <v>9759.16</v>
      </c>
      <c r="AY472" s="29">
        <v>6036.63</v>
      </c>
      <c r="AZ472" s="28">
        <v>0.62470000000000003</v>
      </c>
      <c r="BA472" s="29">
        <v>2339.16</v>
      </c>
      <c r="BB472" s="28">
        <v>0.24210000000000001</v>
      </c>
      <c r="BC472" s="29">
        <v>1287.3499999999999</v>
      </c>
      <c r="BD472" s="28">
        <v>0.13320000000000001</v>
      </c>
      <c r="BE472" s="29">
        <v>9663.14</v>
      </c>
      <c r="BF472" s="29">
        <v>5837.55</v>
      </c>
      <c r="BG472" s="28">
        <v>2.8999000000000001</v>
      </c>
      <c r="BH472" s="28">
        <v>0.53039999999999998</v>
      </c>
      <c r="BI472" s="28">
        <v>0.24709999999999999</v>
      </c>
      <c r="BJ472" s="28">
        <v>0.16170000000000001</v>
      </c>
      <c r="BK472" s="28">
        <v>3.9199999999999999E-2</v>
      </c>
      <c r="BL472" s="28">
        <v>2.1600000000000001E-2</v>
      </c>
    </row>
    <row r="473" spans="1:64" x14ac:dyDescent="0.25">
      <c r="A473" s="28" t="s">
        <v>737</v>
      </c>
      <c r="B473" s="28">
        <v>48355</v>
      </c>
      <c r="C473" s="28">
        <v>36.76</v>
      </c>
      <c r="D473" s="28">
        <v>26.69</v>
      </c>
      <c r="E473" s="28">
        <v>981.27</v>
      </c>
      <c r="F473" s="28">
        <v>963.71</v>
      </c>
      <c r="G473" s="28">
        <v>2.5000000000000001E-3</v>
      </c>
      <c r="H473" s="28">
        <v>2.0000000000000001E-4</v>
      </c>
      <c r="I473" s="28">
        <v>1.37E-2</v>
      </c>
      <c r="J473" s="28">
        <v>1.2999999999999999E-3</v>
      </c>
      <c r="K473" s="28">
        <v>1.2500000000000001E-2</v>
      </c>
      <c r="L473" s="28">
        <v>0.94450000000000001</v>
      </c>
      <c r="M473" s="28">
        <v>2.52E-2</v>
      </c>
      <c r="N473" s="28">
        <v>0.51449999999999996</v>
      </c>
      <c r="O473" s="28">
        <v>5.0000000000000001E-4</v>
      </c>
      <c r="P473" s="28">
        <v>0.15559999999999999</v>
      </c>
      <c r="Q473" s="28">
        <v>45.62</v>
      </c>
      <c r="R473" s="29">
        <v>47392.45</v>
      </c>
      <c r="S473" s="28">
        <v>0.21920000000000001</v>
      </c>
      <c r="T473" s="28">
        <v>0.1827</v>
      </c>
      <c r="U473" s="28">
        <v>0.59809999999999997</v>
      </c>
      <c r="V473" s="28">
        <v>17.32</v>
      </c>
      <c r="W473" s="28">
        <v>8.1999999999999993</v>
      </c>
      <c r="X473" s="29">
        <v>59513.64</v>
      </c>
      <c r="Y473" s="28">
        <v>115.38</v>
      </c>
      <c r="Z473" s="29">
        <v>101290.56</v>
      </c>
      <c r="AA473" s="28">
        <v>0.78600000000000003</v>
      </c>
      <c r="AB473" s="28">
        <v>0.159</v>
      </c>
      <c r="AC473" s="28">
        <v>5.3800000000000001E-2</v>
      </c>
      <c r="AD473" s="28">
        <v>1.2999999999999999E-3</v>
      </c>
      <c r="AE473" s="28">
        <v>0.216</v>
      </c>
      <c r="AF473" s="28">
        <v>101.29</v>
      </c>
      <c r="AG473" s="29">
        <v>2829.25</v>
      </c>
      <c r="AH473" s="28">
        <v>399.03</v>
      </c>
      <c r="AI473" s="29">
        <v>101263.53</v>
      </c>
      <c r="AJ473" s="28" t="s">
        <v>16</v>
      </c>
      <c r="AK473" s="29">
        <v>26602</v>
      </c>
      <c r="AL473" s="29">
        <v>37533.18</v>
      </c>
      <c r="AM473" s="28">
        <v>42.62</v>
      </c>
      <c r="AN473" s="28">
        <v>26.38</v>
      </c>
      <c r="AO473" s="28">
        <v>31</v>
      </c>
      <c r="AP473" s="28">
        <v>4.1900000000000004</v>
      </c>
      <c r="AQ473" s="28">
        <v>992.85</v>
      </c>
      <c r="AR473" s="28">
        <v>0.97750000000000004</v>
      </c>
      <c r="AS473" s="29">
        <v>1232.0999999999999</v>
      </c>
      <c r="AT473" s="29">
        <v>1931.93</v>
      </c>
      <c r="AU473" s="29">
        <v>5183.25</v>
      </c>
      <c r="AV473" s="28">
        <v>912.32</v>
      </c>
      <c r="AW473" s="28">
        <v>223.93</v>
      </c>
      <c r="AX473" s="29">
        <v>9483.5300000000007</v>
      </c>
      <c r="AY473" s="29">
        <v>5279.51</v>
      </c>
      <c r="AZ473" s="28">
        <v>0.5504</v>
      </c>
      <c r="BA473" s="29">
        <v>3232.95</v>
      </c>
      <c r="BB473" s="28">
        <v>0.33700000000000002</v>
      </c>
      <c r="BC473" s="29">
        <v>1080.07</v>
      </c>
      <c r="BD473" s="28">
        <v>0.11260000000000001</v>
      </c>
      <c r="BE473" s="29">
        <v>9592.5300000000007</v>
      </c>
      <c r="BF473" s="29">
        <v>4550.53</v>
      </c>
      <c r="BG473" s="28">
        <v>1.7474000000000001</v>
      </c>
      <c r="BH473" s="28">
        <v>0.53259999999999996</v>
      </c>
      <c r="BI473" s="28">
        <v>0.21640000000000001</v>
      </c>
      <c r="BJ473" s="28">
        <v>0.1953</v>
      </c>
      <c r="BK473" s="28">
        <v>3.1699999999999999E-2</v>
      </c>
      <c r="BL473" s="28">
        <v>2.4E-2</v>
      </c>
    </row>
    <row r="474" spans="1:64" x14ac:dyDescent="0.25">
      <c r="A474" s="28" t="s">
        <v>738</v>
      </c>
      <c r="B474" s="28">
        <v>49684</v>
      </c>
      <c r="C474" s="28">
        <v>107.33</v>
      </c>
      <c r="D474" s="28">
        <v>9.7799999999999994</v>
      </c>
      <c r="E474" s="29">
        <v>1050.03</v>
      </c>
      <c r="F474" s="29">
        <v>1065.8599999999999</v>
      </c>
      <c r="G474" s="28">
        <v>3.0999999999999999E-3</v>
      </c>
      <c r="H474" s="28">
        <v>2.0000000000000001E-4</v>
      </c>
      <c r="I474" s="28">
        <v>6.4000000000000003E-3</v>
      </c>
      <c r="J474" s="28">
        <v>5.0000000000000001E-4</v>
      </c>
      <c r="K474" s="28">
        <v>1.4999999999999999E-2</v>
      </c>
      <c r="L474" s="28">
        <v>0.95299999999999996</v>
      </c>
      <c r="M474" s="28">
        <v>2.1700000000000001E-2</v>
      </c>
      <c r="N474" s="28">
        <v>0.36259999999999998</v>
      </c>
      <c r="O474" s="28">
        <v>0</v>
      </c>
      <c r="P474" s="28">
        <v>0.1371</v>
      </c>
      <c r="Q474" s="28">
        <v>49.94</v>
      </c>
      <c r="R474" s="29">
        <v>49886.47</v>
      </c>
      <c r="S474" s="28">
        <v>0.25059999999999999</v>
      </c>
      <c r="T474" s="28">
        <v>0.16569999999999999</v>
      </c>
      <c r="U474" s="28">
        <v>0.58379999999999999</v>
      </c>
      <c r="V474" s="28">
        <v>17.600000000000001</v>
      </c>
      <c r="W474" s="28">
        <v>9.51</v>
      </c>
      <c r="X474" s="29">
        <v>58001.14</v>
      </c>
      <c r="Y474" s="28">
        <v>107.14</v>
      </c>
      <c r="Z474" s="29">
        <v>100631.11</v>
      </c>
      <c r="AA474" s="28">
        <v>0.89070000000000005</v>
      </c>
      <c r="AB474" s="28">
        <v>5.8900000000000001E-2</v>
      </c>
      <c r="AC474" s="28">
        <v>4.87E-2</v>
      </c>
      <c r="AD474" s="28">
        <v>1.6999999999999999E-3</v>
      </c>
      <c r="AE474" s="28">
        <v>0.11020000000000001</v>
      </c>
      <c r="AF474" s="28">
        <v>100.63</v>
      </c>
      <c r="AG474" s="29">
        <v>2471.8000000000002</v>
      </c>
      <c r="AH474" s="28">
        <v>357.35</v>
      </c>
      <c r="AI474" s="29">
        <v>97327.13</v>
      </c>
      <c r="AJ474" s="28" t="s">
        <v>16</v>
      </c>
      <c r="AK474" s="29">
        <v>31111</v>
      </c>
      <c r="AL474" s="29">
        <v>43359.82</v>
      </c>
      <c r="AM474" s="28">
        <v>35.700000000000003</v>
      </c>
      <c r="AN474" s="28">
        <v>23.65</v>
      </c>
      <c r="AO474" s="28">
        <v>26.65</v>
      </c>
      <c r="AP474" s="28">
        <v>4.3</v>
      </c>
      <c r="AQ474" s="29">
        <v>1069.42</v>
      </c>
      <c r="AR474" s="28">
        <v>1.2145999999999999</v>
      </c>
      <c r="AS474" s="29">
        <v>1124.18</v>
      </c>
      <c r="AT474" s="29">
        <v>1971.67</v>
      </c>
      <c r="AU474" s="29">
        <v>5086.6400000000003</v>
      </c>
      <c r="AV474" s="28">
        <v>877.12</v>
      </c>
      <c r="AW474" s="28">
        <v>173.37</v>
      </c>
      <c r="AX474" s="29">
        <v>9232.99</v>
      </c>
      <c r="AY474" s="29">
        <v>5024.71</v>
      </c>
      <c r="AZ474" s="28">
        <v>0.54320000000000002</v>
      </c>
      <c r="BA474" s="29">
        <v>3562.48</v>
      </c>
      <c r="BB474" s="28">
        <v>0.3851</v>
      </c>
      <c r="BC474" s="28">
        <v>663.07</v>
      </c>
      <c r="BD474" s="28">
        <v>7.17E-2</v>
      </c>
      <c r="BE474" s="29">
        <v>9250.26</v>
      </c>
      <c r="BF474" s="29">
        <v>4681.42</v>
      </c>
      <c r="BG474" s="28">
        <v>1.6935</v>
      </c>
      <c r="BH474" s="28">
        <v>0.54569999999999996</v>
      </c>
      <c r="BI474" s="28">
        <v>0.2099</v>
      </c>
      <c r="BJ474" s="28">
        <v>0.17960000000000001</v>
      </c>
      <c r="BK474" s="28">
        <v>3.7900000000000003E-2</v>
      </c>
      <c r="BL474" s="28">
        <v>2.69E-2</v>
      </c>
    </row>
    <row r="475" spans="1:64" x14ac:dyDescent="0.25">
      <c r="A475" s="28" t="s">
        <v>739</v>
      </c>
      <c r="B475" s="28">
        <v>46003</v>
      </c>
      <c r="C475" s="28">
        <v>84.67</v>
      </c>
      <c r="D475" s="28">
        <v>13.54</v>
      </c>
      <c r="E475" s="29">
        <v>1146.1400000000001</v>
      </c>
      <c r="F475" s="29">
        <v>1156.76</v>
      </c>
      <c r="G475" s="28">
        <v>3.0999999999999999E-3</v>
      </c>
      <c r="H475" s="28">
        <v>0</v>
      </c>
      <c r="I475" s="28">
        <v>3.5999999999999999E-3</v>
      </c>
      <c r="J475" s="28">
        <v>8.9999999999999998E-4</v>
      </c>
      <c r="K475" s="28">
        <v>4.7999999999999996E-3</v>
      </c>
      <c r="L475" s="28">
        <v>0.97430000000000005</v>
      </c>
      <c r="M475" s="28">
        <v>1.34E-2</v>
      </c>
      <c r="N475" s="28">
        <v>0.35270000000000001</v>
      </c>
      <c r="O475" s="28">
        <v>2.0999999999999999E-3</v>
      </c>
      <c r="P475" s="28">
        <v>0.12570000000000001</v>
      </c>
      <c r="Q475" s="28">
        <v>53.86</v>
      </c>
      <c r="R475" s="29">
        <v>52104.08</v>
      </c>
      <c r="S475" s="28">
        <v>0.20250000000000001</v>
      </c>
      <c r="T475" s="28">
        <v>0.17380000000000001</v>
      </c>
      <c r="U475" s="28">
        <v>0.62370000000000003</v>
      </c>
      <c r="V475" s="28">
        <v>17.82</v>
      </c>
      <c r="W475" s="28">
        <v>8.9600000000000009</v>
      </c>
      <c r="X475" s="29">
        <v>62572</v>
      </c>
      <c r="Y475" s="28">
        <v>122.77</v>
      </c>
      <c r="Z475" s="29">
        <v>141791.32</v>
      </c>
      <c r="AA475" s="28">
        <v>0.74639999999999995</v>
      </c>
      <c r="AB475" s="28">
        <v>0.15620000000000001</v>
      </c>
      <c r="AC475" s="28">
        <v>9.6199999999999994E-2</v>
      </c>
      <c r="AD475" s="28">
        <v>1.1999999999999999E-3</v>
      </c>
      <c r="AE475" s="28">
        <v>0.25409999999999999</v>
      </c>
      <c r="AF475" s="28">
        <v>141.79</v>
      </c>
      <c r="AG475" s="29">
        <v>4181.18</v>
      </c>
      <c r="AH475" s="28">
        <v>476.16</v>
      </c>
      <c r="AI475" s="29">
        <v>140666.99</v>
      </c>
      <c r="AJ475" s="28" t="s">
        <v>16</v>
      </c>
      <c r="AK475" s="29">
        <v>31984</v>
      </c>
      <c r="AL475" s="29">
        <v>43426.14</v>
      </c>
      <c r="AM475" s="28">
        <v>44.71</v>
      </c>
      <c r="AN475" s="28">
        <v>27.99</v>
      </c>
      <c r="AO475" s="28">
        <v>30.38</v>
      </c>
      <c r="AP475" s="28">
        <v>4.4000000000000004</v>
      </c>
      <c r="AQ475" s="28">
        <v>646.38</v>
      </c>
      <c r="AR475" s="28">
        <v>1.0254000000000001</v>
      </c>
      <c r="AS475" s="29">
        <v>1242.42</v>
      </c>
      <c r="AT475" s="29">
        <v>1862.52</v>
      </c>
      <c r="AU475" s="29">
        <v>5187.6000000000004</v>
      </c>
      <c r="AV475" s="28">
        <v>856.05</v>
      </c>
      <c r="AW475" s="28">
        <v>233.37</v>
      </c>
      <c r="AX475" s="29">
        <v>9381.9599999999991</v>
      </c>
      <c r="AY475" s="29">
        <v>4173.26</v>
      </c>
      <c r="AZ475" s="28">
        <v>0.45760000000000001</v>
      </c>
      <c r="BA475" s="29">
        <v>4167.7299999999996</v>
      </c>
      <c r="BB475" s="28">
        <v>0.45700000000000002</v>
      </c>
      <c r="BC475" s="28">
        <v>778.14</v>
      </c>
      <c r="BD475" s="28">
        <v>8.5300000000000001E-2</v>
      </c>
      <c r="BE475" s="29">
        <v>9119.1200000000008</v>
      </c>
      <c r="BF475" s="29">
        <v>3417.98</v>
      </c>
      <c r="BG475" s="28">
        <v>1.0065999999999999</v>
      </c>
      <c r="BH475" s="28">
        <v>0.56520000000000004</v>
      </c>
      <c r="BI475" s="28">
        <v>0.2238</v>
      </c>
      <c r="BJ475" s="28">
        <v>0.1525</v>
      </c>
      <c r="BK475" s="28">
        <v>3.5099999999999999E-2</v>
      </c>
      <c r="BL475" s="28">
        <v>2.3400000000000001E-2</v>
      </c>
    </row>
    <row r="476" spans="1:64" x14ac:dyDescent="0.25">
      <c r="A476" s="28" t="s">
        <v>740</v>
      </c>
      <c r="B476" s="28">
        <v>44750</v>
      </c>
      <c r="C476" s="28">
        <v>26.19</v>
      </c>
      <c r="D476" s="28">
        <v>277.24</v>
      </c>
      <c r="E476" s="29">
        <v>7261.06</v>
      </c>
      <c r="F476" s="29">
        <v>6920.05</v>
      </c>
      <c r="G476" s="28">
        <v>4.6399999999999997E-2</v>
      </c>
      <c r="H476" s="28">
        <v>4.0000000000000002E-4</v>
      </c>
      <c r="I476" s="28">
        <v>0.15310000000000001</v>
      </c>
      <c r="J476" s="28">
        <v>1.5E-3</v>
      </c>
      <c r="K476" s="28">
        <v>3.2599999999999997E-2</v>
      </c>
      <c r="L476" s="28">
        <v>0.71220000000000006</v>
      </c>
      <c r="M476" s="28">
        <v>5.3900000000000003E-2</v>
      </c>
      <c r="N476" s="28">
        <v>0.21179999999999999</v>
      </c>
      <c r="O476" s="28">
        <v>3.6799999999999999E-2</v>
      </c>
      <c r="P476" s="28">
        <v>0.10780000000000001</v>
      </c>
      <c r="Q476" s="28">
        <v>315.89</v>
      </c>
      <c r="R476" s="29">
        <v>64731.16</v>
      </c>
      <c r="S476" s="28">
        <v>0.22919999999999999</v>
      </c>
      <c r="T476" s="28">
        <v>0.22009999999999999</v>
      </c>
      <c r="U476" s="28">
        <v>0.55069999999999997</v>
      </c>
      <c r="V476" s="28">
        <v>18.95</v>
      </c>
      <c r="W476" s="28">
        <v>36.71</v>
      </c>
      <c r="X476" s="29">
        <v>86054.2</v>
      </c>
      <c r="Y476" s="28">
        <v>195.81</v>
      </c>
      <c r="Z476" s="29">
        <v>158765.17000000001</v>
      </c>
      <c r="AA476" s="28">
        <v>0.80130000000000001</v>
      </c>
      <c r="AB476" s="28">
        <v>0.18079999999999999</v>
      </c>
      <c r="AC476" s="28">
        <v>1.7000000000000001E-2</v>
      </c>
      <c r="AD476" s="28">
        <v>8.9999999999999998E-4</v>
      </c>
      <c r="AE476" s="28">
        <v>0.19889999999999999</v>
      </c>
      <c r="AF476" s="28">
        <v>158.77000000000001</v>
      </c>
      <c r="AG476" s="29">
        <v>6473.7</v>
      </c>
      <c r="AH476" s="28">
        <v>789.82</v>
      </c>
      <c r="AI476" s="29">
        <v>182096.41</v>
      </c>
      <c r="AJ476" s="28" t="s">
        <v>16</v>
      </c>
      <c r="AK476" s="29">
        <v>44747</v>
      </c>
      <c r="AL476" s="29">
        <v>70805.100000000006</v>
      </c>
      <c r="AM476" s="28">
        <v>77.12</v>
      </c>
      <c r="AN476" s="28">
        <v>40.229999999999997</v>
      </c>
      <c r="AO476" s="28">
        <v>41.52</v>
      </c>
      <c r="AP476" s="28">
        <v>4.9800000000000004</v>
      </c>
      <c r="AQ476" s="29">
        <v>1160.67</v>
      </c>
      <c r="AR476" s="28">
        <v>0.83030000000000004</v>
      </c>
      <c r="AS476" s="29">
        <v>1123.24</v>
      </c>
      <c r="AT476" s="29">
        <v>1980.46</v>
      </c>
      <c r="AU476" s="29">
        <v>6287.38</v>
      </c>
      <c r="AV476" s="29">
        <v>1167.56</v>
      </c>
      <c r="AW476" s="28">
        <v>361.35</v>
      </c>
      <c r="AX476" s="29">
        <v>10919.99</v>
      </c>
      <c r="AY476" s="29">
        <v>3559.77</v>
      </c>
      <c r="AZ476" s="28">
        <v>0.33910000000000001</v>
      </c>
      <c r="BA476" s="29">
        <v>6411.29</v>
      </c>
      <c r="BB476" s="28">
        <v>0.61070000000000002</v>
      </c>
      <c r="BC476" s="28">
        <v>526.87</v>
      </c>
      <c r="BD476" s="28">
        <v>5.0200000000000002E-2</v>
      </c>
      <c r="BE476" s="29">
        <v>10497.94</v>
      </c>
      <c r="BF476" s="29">
        <v>2178.6999999999998</v>
      </c>
      <c r="BG476" s="28">
        <v>0.34060000000000001</v>
      </c>
      <c r="BH476" s="28">
        <v>0.61880000000000002</v>
      </c>
      <c r="BI476" s="28">
        <v>0.21990000000000001</v>
      </c>
      <c r="BJ476" s="28">
        <v>0.1148</v>
      </c>
      <c r="BK476" s="28">
        <v>2.7E-2</v>
      </c>
      <c r="BL476" s="28">
        <v>1.9599999999999999E-2</v>
      </c>
    </row>
    <row r="477" spans="1:64" x14ac:dyDescent="0.25">
      <c r="A477" s="28" t="s">
        <v>741</v>
      </c>
      <c r="B477" s="28">
        <v>45799</v>
      </c>
      <c r="C477" s="28">
        <v>36.43</v>
      </c>
      <c r="D477" s="28">
        <v>98.58</v>
      </c>
      <c r="E477" s="29">
        <v>3591.27</v>
      </c>
      <c r="F477" s="29">
        <v>3423.76</v>
      </c>
      <c r="G477" s="28">
        <v>1.34E-2</v>
      </c>
      <c r="H477" s="28">
        <v>4.0000000000000002E-4</v>
      </c>
      <c r="I477" s="28">
        <v>4.7199999999999999E-2</v>
      </c>
      <c r="J477" s="28">
        <v>1.8E-3</v>
      </c>
      <c r="K477" s="28">
        <v>3.2500000000000001E-2</v>
      </c>
      <c r="L477" s="28">
        <v>0.86309999999999998</v>
      </c>
      <c r="M477" s="28">
        <v>4.1599999999999998E-2</v>
      </c>
      <c r="N477" s="28">
        <v>0.28070000000000001</v>
      </c>
      <c r="O477" s="28">
        <v>1.4200000000000001E-2</v>
      </c>
      <c r="P477" s="28">
        <v>0.11559999999999999</v>
      </c>
      <c r="Q477" s="28">
        <v>143.09</v>
      </c>
      <c r="R477" s="29">
        <v>57409.59</v>
      </c>
      <c r="S477" s="28">
        <v>0.21870000000000001</v>
      </c>
      <c r="T477" s="28">
        <v>0.2286</v>
      </c>
      <c r="U477" s="28">
        <v>0.55279999999999996</v>
      </c>
      <c r="V477" s="28">
        <v>19.73</v>
      </c>
      <c r="W477" s="28">
        <v>19.53</v>
      </c>
      <c r="X477" s="29">
        <v>79652.41</v>
      </c>
      <c r="Y477" s="28">
        <v>180.28</v>
      </c>
      <c r="Z477" s="29">
        <v>152692.73000000001</v>
      </c>
      <c r="AA477" s="28">
        <v>0.78239999999999998</v>
      </c>
      <c r="AB477" s="28">
        <v>0.1867</v>
      </c>
      <c r="AC477" s="28">
        <v>0.03</v>
      </c>
      <c r="AD477" s="28">
        <v>8.9999999999999998E-4</v>
      </c>
      <c r="AE477" s="28">
        <v>0.2185</v>
      </c>
      <c r="AF477" s="28">
        <v>152.69</v>
      </c>
      <c r="AG477" s="29">
        <v>5179.97</v>
      </c>
      <c r="AH477" s="28">
        <v>639.6</v>
      </c>
      <c r="AI477" s="29">
        <v>170936.76</v>
      </c>
      <c r="AJ477" s="28" t="s">
        <v>16</v>
      </c>
      <c r="AK477" s="29">
        <v>36275</v>
      </c>
      <c r="AL477" s="29">
        <v>53551.8</v>
      </c>
      <c r="AM477" s="28">
        <v>54.87</v>
      </c>
      <c r="AN477" s="28">
        <v>33.75</v>
      </c>
      <c r="AO477" s="28">
        <v>36.21</v>
      </c>
      <c r="AP477" s="28">
        <v>5</v>
      </c>
      <c r="AQ477" s="29">
        <v>1289.82</v>
      </c>
      <c r="AR477" s="28">
        <v>0.88470000000000004</v>
      </c>
      <c r="AS477" s="29">
        <v>1093.3800000000001</v>
      </c>
      <c r="AT477" s="29">
        <v>1852.71</v>
      </c>
      <c r="AU477" s="29">
        <v>5348.69</v>
      </c>
      <c r="AV477" s="28">
        <v>935.18</v>
      </c>
      <c r="AW477" s="28">
        <v>240</v>
      </c>
      <c r="AX477" s="29">
        <v>9469.9500000000007</v>
      </c>
      <c r="AY477" s="29">
        <v>3445.42</v>
      </c>
      <c r="AZ477" s="28">
        <v>0.38119999999999998</v>
      </c>
      <c r="BA477" s="29">
        <v>5018.8100000000004</v>
      </c>
      <c r="BB477" s="28">
        <v>0.55520000000000003</v>
      </c>
      <c r="BC477" s="28">
        <v>575.08000000000004</v>
      </c>
      <c r="BD477" s="28">
        <v>6.3600000000000004E-2</v>
      </c>
      <c r="BE477" s="29">
        <v>9039.32</v>
      </c>
      <c r="BF477" s="29">
        <v>2113.9299999999998</v>
      </c>
      <c r="BG477" s="28">
        <v>0.44779999999999998</v>
      </c>
      <c r="BH477" s="28">
        <v>0.59379999999999999</v>
      </c>
      <c r="BI477" s="28">
        <v>0.21879999999999999</v>
      </c>
      <c r="BJ477" s="28">
        <v>0.13420000000000001</v>
      </c>
      <c r="BK477" s="28">
        <v>3.2800000000000003E-2</v>
      </c>
      <c r="BL477" s="28">
        <v>2.0400000000000001E-2</v>
      </c>
    </row>
    <row r="478" spans="1:64" x14ac:dyDescent="0.25">
      <c r="A478" s="28" t="s">
        <v>742</v>
      </c>
      <c r="B478" s="28">
        <v>44768</v>
      </c>
      <c r="C478" s="28">
        <v>49.86</v>
      </c>
      <c r="D478" s="28">
        <v>43.69</v>
      </c>
      <c r="E478" s="29">
        <v>2178.06</v>
      </c>
      <c r="F478" s="29">
        <v>2124.19</v>
      </c>
      <c r="G478" s="28">
        <v>1.2800000000000001E-2</v>
      </c>
      <c r="H478" s="28">
        <v>4.0000000000000002E-4</v>
      </c>
      <c r="I478" s="28">
        <v>4.1700000000000001E-2</v>
      </c>
      <c r="J478" s="28">
        <v>1.5E-3</v>
      </c>
      <c r="K478" s="28">
        <v>3.0099999999999998E-2</v>
      </c>
      <c r="L478" s="28">
        <v>0.86870000000000003</v>
      </c>
      <c r="M478" s="28">
        <v>4.4699999999999997E-2</v>
      </c>
      <c r="N478" s="28">
        <v>0.4506</v>
      </c>
      <c r="O478" s="28">
        <v>4.7000000000000002E-3</v>
      </c>
      <c r="P478" s="28">
        <v>0.1313</v>
      </c>
      <c r="Q478" s="28">
        <v>104.44</v>
      </c>
      <c r="R478" s="29">
        <v>54664.84</v>
      </c>
      <c r="S478" s="28">
        <v>0.27829999999999999</v>
      </c>
      <c r="T478" s="28">
        <v>0.19919999999999999</v>
      </c>
      <c r="U478" s="28">
        <v>0.52259999999999995</v>
      </c>
      <c r="V478" s="28">
        <v>17.55</v>
      </c>
      <c r="W478" s="28">
        <v>14.4</v>
      </c>
      <c r="X478" s="29">
        <v>74825.600000000006</v>
      </c>
      <c r="Y478" s="28">
        <v>146.72999999999999</v>
      </c>
      <c r="Z478" s="29">
        <v>159849.76</v>
      </c>
      <c r="AA478" s="28">
        <v>0.67400000000000004</v>
      </c>
      <c r="AB478" s="28">
        <v>0.28620000000000001</v>
      </c>
      <c r="AC478" s="28">
        <v>3.8699999999999998E-2</v>
      </c>
      <c r="AD478" s="28">
        <v>1.1000000000000001E-3</v>
      </c>
      <c r="AE478" s="28">
        <v>0.32719999999999999</v>
      </c>
      <c r="AF478" s="28">
        <v>159.85</v>
      </c>
      <c r="AG478" s="29">
        <v>5086.21</v>
      </c>
      <c r="AH478" s="28">
        <v>532.86</v>
      </c>
      <c r="AI478" s="29">
        <v>171290.6</v>
      </c>
      <c r="AJ478" s="28" t="s">
        <v>16</v>
      </c>
      <c r="AK478" s="29">
        <v>29905</v>
      </c>
      <c r="AL478" s="29">
        <v>46126.18</v>
      </c>
      <c r="AM478" s="28">
        <v>50.87</v>
      </c>
      <c r="AN478" s="28">
        <v>29.86</v>
      </c>
      <c r="AO478" s="28">
        <v>34.130000000000003</v>
      </c>
      <c r="AP478" s="28">
        <v>4.4400000000000004</v>
      </c>
      <c r="AQ478" s="29">
        <v>1161.21</v>
      </c>
      <c r="AR478" s="28">
        <v>0.98419999999999996</v>
      </c>
      <c r="AS478" s="29">
        <v>1163.07</v>
      </c>
      <c r="AT478" s="29">
        <v>1901.21</v>
      </c>
      <c r="AU478" s="29">
        <v>5616.19</v>
      </c>
      <c r="AV478" s="28">
        <v>968.12</v>
      </c>
      <c r="AW478" s="28">
        <v>261.74</v>
      </c>
      <c r="AX478" s="29">
        <v>9910.33</v>
      </c>
      <c r="AY478" s="29">
        <v>3961.56</v>
      </c>
      <c r="AZ478" s="28">
        <v>0.39429999999999998</v>
      </c>
      <c r="BA478" s="29">
        <v>5302.04</v>
      </c>
      <c r="BB478" s="28">
        <v>0.52780000000000005</v>
      </c>
      <c r="BC478" s="28">
        <v>782.43</v>
      </c>
      <c r="BD478" s="28">
        <v>7.7899999999999997E-2</v>
      </c>
      <c r="BE478" s="29">
        <v>10046.030000000001</v>
      </c>
      <c r="BF478" s="29">
        <v>2314.36</v>
      </c>
      <c r="BG478" s="28">
        <v>0.5706</v>
      </c>
      <c r="BH478" s="28">
        <v>0.57379999999999998</v>
      </c>
      <c r="BI478" s="28">
        <v>0.2165</v>
      </c>
      <c r="BJ478" s="28">
        <v>0.1573</v>
      </c>
      <c r="BK478" s="28">
        <v>3.3000000000000002E-2</v>
      </c>
      <c r="BL478" s="28">
        <v>1.9400000000000001E-2</v>
      </c>
    </row>
    <row r="479" spans="1:64" x14ac:dyDescent="0.25">
      <c r="A479" s="28" t="s">
        <v>743</v>
      </c>
      <c r="B479" s="28">
        <v>44776</v>
      </c>
      <c r="C479" s="28">
        <v>114</v>
      </c>
      <c r="D479" s="28">
        <v>19.03</v>
      </c>
      <c r="E479" s="29">
        <v>2169.59</v>
      </c>
      <c r="F479" s="29">
        <v>2157.62</v>
      </c>
      <c r="G479" s="28">
        <v>3.7000000000000002E-3</v>
      </c>
      <c r="H479" s="28">
        <v>2.0000000000000001E-4</v>
      </c>
      <c r="I479" s="28">
        <v>6.3E-3</v>
      </c>
      <c r="J479" s="28">
        <v>1.1000000000000001E-3</v>
      </c>
      <c r="K479" s="28">
        <v>8.6999999999999994E-3</v>
      </c>
      <c r="L479" s="28">
        <v>0.9617</v>
      </c>
      <c r="M479" s="28">
        <v>1.84E-2</v>
      </c>
      <c r="N479" s="28">
        <v>0.42799999999999999</v>
      </c>
      <c r="O479" s="28">
        <v>6.1000000000000004E-3</v>
      </c>
      <c r="P479" s="28">
        <v>0.1447</v>
      </c>
      <c r="Q479" s="28">
        <v>96.11</v>
      </c>
      <c r="R479" s="29">
        <v>52301.34</v>
      </c>
      <c r="S479" s="28">
        <v>0.20449999999999999</v>
      </c>
      <c r="T479" s="28">
        <v>0.18179999999999999</v>
      </c>
      <c r="U479" s="28">
        <v>0.61380000000000001</v>
      </c>
      <c r="V479" s="28">
        <v>18.46</v>
      </c>
      <c r="W479" s="28">
        <v>14.82</v>
      </c>
      <c r="X479" s="29">
        <v>67274.490000000005</v>
      </c>
      <c r="Y479" s="28">
        <v>141.32</v>
      </c>
      <c r="Z479" s="29">
        <v>113440.75</v>
      </c>
      <c r="AA479" s="28">
        <v>0.81640000000000001</v>
      </c>
      <c r="AB479" s="28">
        <v>0.1331</v>
      </c>
      <c r="AC479" s="28">
        <v>4.9000000000000002E-2</v>
      </c>
      <c r="AD479" s="28">
        <v>1.5E-3</v>
      </c>
      <c r="AE479" s="28">
        <v>0.18509999999999999</v>
      </c>
      <c r="AF479" s="28">
        <v>113.44</v>
      </c>
      <c r="AG479" s="29">
        <v>2961.67</v>
      </c>
      <c r="AH479" s="28">
        <v>386.48</v>
      </c>
      <c r="AI479" s="29">
        <v>115423</v>
      </c>
      <c r="AJ479" s="28" t="s">
        <v>16</v>
      </c>
      <c r="AK479" s="29">
        <v>29843</v>
      </c>
      <c r="AL479" s="29">
        <v>41786.67</v>
      </c>
      <c r="AM479" s="28">
        <v>41.03</v>
      </c>
      <c r="AN479" s="28">
        <v>25.03</v>
      </c>
      <c r="AO479" s="28">
        <v>27.48</v>
      </c>
      <c r="AP479" s="28">
        <v>3.95</v>
      </c>
      <c r="AQ479" s="28">
        <v>975.36</v>
      </c>
      <c r="AR479" s="28">
        <v>1.0296000000000001</v>
      </c>
      <c r="AS479" s="29">
        <v>1044.8699999999999</v>
      </c>
      <c r="AT479" s="29">
        <v>1869.13</v>
      </c>
      <c r="AU479" s="29">
        <v>5033.96</v>
      </c>
      <c r="AV479" s="28">
        <v>921.84</v>
      </c>
      <c r="AW479" s="28">
        <v>219.14</v>
      </c>
      <c r="AX479" s="29">
        <v>9088.9500000000007</v>
      </c>
      <c r="AY479" s="29">
        <v>4675.03</v>
      </c>
      <c r="AZ479" s="28">
        <v>0.53320000000000001</v>
      </c>
      <c r="BA479" s="29">
        <v>3298.28</v>
      </c>
      <c r="BB479" s="28">
        <v>0.37609999999999999</v>
      </c>
      <c r="BC479" s="28">
        <v>795.24</v>
      </c>
      <c r="BD479" s="28">
        <v>9.0700000000000003E-2</v>
      </c>
      <c r="BE479" s="29">
        <v>8768.5499999999993</v>
      </c>
      <c r="BF479" s="29">
        <v>4221.04</v>
      </c>
      <c r="BG479" s="28">
        <v>1.4830000000000001</v>
      </c>
      <c r="BH479" s="28">
        <v>0.56559999999999999</v>
      </c>
      <c r="BI479" s="28">
        <v>0.2273</v>
      </c>
      <c r="BJ479" s="28">
        <v>0.14480000000000001</v>
      </c>
      <c r="BK479" s="28">
        <v>3.15E-2</v>
      </c>
      <c r="BL479" s="28">
        <v>3.0700000000000002E-2</v>
      </c>
    </row>
    <row r="480" spans="1:64" x14ac:dyDescent="0.25">
      <c r="A480" s="28" t="s">
        <v>744</v>
      </c>
      <c r="B480" s="28">
        <v>44784</v>
      </c>
      <c r="C480" s="28">
        <v>51.62</v>
      </c>
      <c r="D480" s="28">
        <v>65.599999999999994</v>
      </c>
      <c r="E480" s="29">
        <v>3386.1</v>
      </c>
      <c r="F480" s="29">
        <v>3165.05</v>
      </c>
      <c r="G480" s="28">
        <v>8.8999999999999999E-3</v>
      </c>
      <c r="H480" s="28">
        <v>5.0000000000000001E-4</v>
      </c>
      <c r="I480" s="28">
        <v>6.1600000000000002E-2</v>
      </c>
      <c r="J480" s="28">
        <v>1.6000000000000001E-3</v>
      </c>
      <c r="K480" s="28">
        <v>4.0599999999999997E-2</v>
      </c>
      <c r="L480" s="28">
        <v>0.81389999999999996</v>
      </c>
      <c r="M480" s="28">
        <v>7.2900000000000006E-2</v>
      </c>
      <c r="N480" s="28">
        <v>0.56620000000000004</v>
      </c>
      <c r="O480" s="28">
        <v>1.21E-2</v>
      </c>
      <c r="P480" s="28">
        <v>0.14410000000000001</v>
      </c>
      <c r="Q480" s="28">
        <v>136.72999999999999</v>
      </c>
      <c r="R480" s="29">
        <v>53737.5</v>
      </c>
      <c r="S480" s="28">
        <v>0.2079</v>
      </c>
      <c r="T480" s="28">
        <v>0.1905</v>
      </c>
      <c r="U480" s="28">
        <v>0.60170000000000001</v>
      </c>
      <c r="V480" s="28">
        <v>18.66</v>
      </c>
      <c r="W480" s="28">
        <v>19.46</v>
      </c>
      <c r="X480" s="29">
        <v>76026.899999999994</v>
      </c>
      <c r="Y480" s="28">
        <v>169.48</v>
      </c>
      <c r="Z480" s="29">
        <v>112292.34</v>
      </c>
      <c r="AA480" s="28">
        <v>0.70699999999999996</v>
      </c>
      <c r="AB480" s="28">
        <v>0.2485</v>
      </c>
      <c r="AC480" s="28">
        <v>4.3099999999999999E-2</v>
      </c>
      <c r="AD480" s="28">
        <v>1.4E-3</v>
      </c>
      <c r="AE480" s="28">
        <v>0.29409999999999997</v>
      </c>
      <c r="AF480" s="28">
        <v>112.29</v>
      </c>
      <c r="AG480" s="29">
        <v>3370.1</v>
      </c>
      <c r="AH480" s="28">
        <v>407.04</v>
      </c>
      <c r="AI480" s="29">
        <v>117843.31</v>
      </c>
      <c r="AJ480" s="28" t="s">
        <v>16</v>
      </c>
      <c r="AK480" s="29">
        <v>26668</v>
      </c>
      <c r="AL480" s="29">
        <v>39841.629999999997</v>
      </c>
      <c r="AM480" s="28">
        <v>49.83</v>
      </c>
      <c r="AN480" s="28">
        <v>27.86</v>
      </c>
      <c r="AO480" s="28">
        <v>32.479999999999997</v>
      </c>
      <c r="AP480" s="28">
        <v>4.34</v>
      </c>
      <c r="AQ480" s="28">
        <v>993.42</v>
      </c>
      <c r="AR480" s="28">
        <v>0.99690000000000001</v>
      </c>
      <c r="AS480" s="29">
        <v>1083.4100000000001</v>
      </c>
      <c r="AT480" s="29">
        <v>1771.02</v>
      </c>
      <c r="AU480" s="29">
        <v>5492.62</v>
      </c>
      <c r="AV480" s="28">
        <v>921.55</v>
      </c>
      <c r="AW480" s="28">
        <v>362.33</v>
      </c>
      <c r="AX480" s="29">
        <v>9630.93</v>
      </c>
      <c r="AY480" s="29">
        <v>4831.91</v>
      </c>
      <c r="AZ480" s="28">
        <v>0.50360000000000005</v>
      </c>
      <c r="BA480" s="29">
        <v>3642.8</v>
      </c>
      <c r="BB480" s="28">
        <v>0.37969999999999998</v>
      </c>
      <c r="BC480" s="29">
        <v>1119.33</v>
      </c>
      <c r="BD480" s="28">
        <v>0.1167</v>
      </c>
      <c r="BE480" s="29">
        <v>9594.0400000000009</v>
      </c>
      <c r="BF480" s="29">
        <v>3548.69</v>
      </c>
      <c r="BG480" s="28">
        <v>1.2278</v>
      </c>
      <c r="BH480" s="28">
        <v>0.55820000000000003</v>
      </c>
      <c r="BI480" s="28">
        <v>0.22450000000000001</v>
      </c>
      <c r="BJ480" s="28">
        <v>0.17050000000000001</v>
      </c>
      <c r="BK480" s="28">
        <v>2.87E-2</v>
      </c>
      <c r="BL480" s="28">
        <v>1.7999999999999999E-2</v>
      </c>
    </row>
    <row r="481" spans="1:64" x14ac:dyDescent="0.25">
      <c r="A481" s="28" t="s">
        <v>745</v>
      </c>
      <c r="B481" s="28">
        <v>46607</v>
      </c>
      <c r="C481" s="28">
        <v>28.29</v>
      </c>
      <c r="D481" s="28">
        <v>180.3</v>
      </c>
      <c r="E481" s="29">
        <v>5100.05</v>
      </c>
      <c r="F481" s="29">
        <v>4959.29</v>
      </c>
      <c r="G481" s="28">
        <v>7.17E-2</v>
      </c>
      <c r="H481" s="28">
        <v>5.0000000000000001E-4</v>
      </c>
      <c r="I481" s="28">
        <v>7.46E-2</v>
      </c>
      <c r="J481" s="28">
        <v>1.1999999999999999E-3</v>
      </c>
      <c r="K481" s="28">
        <v>2.4199999999999999E-2</v>
      </c>
      <c r="L481" s="28">
        <v>0.78839999999999999</v>
      </c>
      <c r="M481" s="28">
        <v>3.9399999999999998E-2</v>
      </c>
      <c r="N481" s="28">
        <v>0.1434</v>
      </c>
      <c r="O481" s="28">
        <v>2.69E-2</v>
      </c>
      <c r="P481" s="28">
        <v>0.10349999999999999</v>
      </c>
      <c r="Q481" s="28">
        <v>230.64</v>
      </c>
      <c r="R481" s="29">
        <v>67887.600000000006</v>
      </c>
      <c r="S481" s="28">
        <v>0.26300000000000001</v>
      </c>
      <c r="T481" s="28">
        <v>0.19980000000000001</v>
      </c>
      <c r="U481" s="28">
        <v>0.53720000000000001</v>
      </c>
      <c r="V481" s="28">
        <v>18.36</v>
      </c>
      <c r="W481" s="28">
        <v>27.66</v>
      </c>
      <c r="X481" s="29">
        <v>91147.09</v>
      </c>
      <c r="Y481" s="28">
        <v>182.94</v>
      </c>
      <c r="Z481" s="29">
        <v>244236.78</v>
      </c>
      <c r="AA481" s="28">
        <v>0.75429999999999997</v>
      </c>
      <c r="AB481" s="28">
        <v>0.22720000000000001</v>
      </c>
      <c r="AC481" s="28">
        <v>1.7500000000000002E-2</v>
      </c>
      <c r="AD481" s="28">
        <v>1E-3</v>
      </c>
      <c r="AE481" s="28">
        <v>0.24579999999999999</v>
      </c>
      <c r="AF481" s="28">
        <v>244.24</v>
      </c>
      <c r="AG481" s="29">
        <v>8934.15</v>
      </c>
      <c r="AH481" s="28">
        <v>970.13</v>
      </c>
      <c r="AI481" s="29">
        <v>295381.64</v>
      </c>
      <c r="AJ481" s="28" t="s">
        <v>16</v>
      </c>
      <c r="AK481" s="29">
        <v>47867</v>
      </c>
      <c r="AL481" s="29">
        <v>86329.74</v>
      </c>
      <c r="AM481" s="28">
        <v>65.040000000000006</v>
      </c>
      <c r="AN481" s="28">
        <v>34.590000000000003</v>
      </c>
      <c r="AO481" s="28">
        <v>38.229999999999997</v>
      </c>
      <c r="AP481" s="28">
        <v>4.9800000000000004</v>
      </c>
      <c r="AQ481" s="29">
        <v>1001.15</v>
      </c>
      <c r="AR481" s="28">
        <v>0.64470000000000005</v>
      </c>
      <c r="AS481" s="29">
        <v>1221.5899999999999</v>
      </c>
      <c r="AT481" s="29">
        <v>2122.98</v>
      </c>
      <c r="AU481" s="29">
        <v>6819.34</v>
      </c>
      <c r="AV481" s="29">
        <v>1356.3</v>
      </c>
      <c r="AW481" s="28">
        <v>412.64</v>
      </c>
      <c r="AX481" s="29">
        <v>11932.85</v>
      </c>
      <c r="AY481" s="29">
        <v>2795.53</v>
      </c>
      <c r="AZ481" s="28">
        <v>0.24160000000000001</v>
      </c>
      <c r="BA481" s="29">
        <v>8299.24</v>
      </c>
      <c r="BB481" s="28">
        <v>0.71709999999999996</v>
      </c>
      <c r="BC481" s="28">
        <v>478.03</v>
      </c>
      <c r="BD481" s="28">
        <v>4.1300000000000003E-2</v>
      </c>
      <c r="BE481" s="29">
        <v>11572.8</v>
      </c>
      <c r="BF481" s="28">
        <v>913.81</v>
      </c>
      <c r="BG481" s="28">
        <v>9.3399999999999997E-2</v>
      </c>
      <c r="BH481" s="28">
        <v>0.63549999999999995</v>
      </c>
      <c r="BI481" s="28">
        <v>0.22109999999999999</v>
      </c>
      <c r="BJ481" s="28">
        <v>9.1499999999999998E-2</v>
      </c>
      <c r="BK481" s="28">
        <v>2.8500000000000001E-2</v>
      </c>
      <c r="BL481" s="28">
        <v>2.3400000000000001E-2</v>
      </c>
    </row>
    <row r="482" spans="1:64" x14ac:dyDescent="0.25">
      <c r="A482" s="28" t="s">
        <v>746</v>
      </c>
      <c r="B482" s="28">
        <v>47738</v>
      </c>
      <c r="C482" s="28">
        <v>89.24</v>
      </c>
      <c r="D482" s="28">
        <v>9.59</v>
      </c>
      <c r="E482" s="28">
        <v>855.77</v>
      </c>
      <c r="F482" s="28">
        <v>836.86</v>
      </c>
      <c r="G482" s="28">
        <v>2.0999999999999999E-3</v>
      </c>
      <c r="H482" s="28">
        <v>1E-4</v>
      </c>
      <c r="I482" s="28">
        <v>3.8E-3</v>
      </c>
      <c r="J482" s="28">
        <v>1.1000000000000001E-3</v>
      </c>
      <c r="K482" s="28">
        <v>1.2200000000000001E-2</v>
      </c>
      <c r="L482" s="28">
        <v>0.96040000000000003</v>
      </c>
      <c r="M482" s="28">
        <v>2.0199999999999999E-2</v>
      </c>
      <c r="N482" s="28">
        <v>0.45200000000000001</v>
      </c>
      <c r="O482" s="28">
        <v>1.8E-3</v>
      </c>
      <c r="P482" s="28">
        <v>0.1396</v>
      </c>
      <c r="Q482" s="28">
        <v>41.15</v>
      </c>
      <c r="R482" s="29">
        <v>46740.17</v>
      </c>
      <c r="S482" s="28">
        <v>0.24479999999999999</v>
      </c>
      <c r="T482" s="28">
        <v>0.158</v>
      </c>
      <c r="U482" s="28">
        <v>0.59730000000000005</v>
      </c>
      <c r="V482" s="28">
        <v>16.989999999999998</v>
      </c>
      <c r="W482" s="28">
        <v>8.0299999999999994</v>
      </c>
      <c r="X482" s="29">
        <v>53473.65</v>
      </c>
      <c r="Y482" s="28">
        <v>102.7</v>
      </c>
      <c r="Z482" s="29">
        <v>89496</v>
      </c>
      <c r="AA482" s="28">
        <v>0.90180000000000005</v>
      </c>
      <c r="AB482" s="28">
        <v>5.3199999999999997E-2</v>
      </c>
      <c r="AC482" s="28">
        <v>4.3299999999999998E-2</v>
      </c>
      <c r="AD482" s="28">
        <v>1.6999999999999999E-3</v>
      </c>
      <c r="AE482" s="28">
        <v>9.9599999999999994E-2</v>
      </c>
      <c r="AF482" s="28">
        <v>89.5</v>
      </c>
      <c r="AG482" s="29">
        <v>2176.02</v>
      </c>
      <c r="AH482" s="28">
        <v>329.78</v>
      </c>
      <c r="AI482" s="29">
        <v>81883.960000000006</v>
      </c>
      <c r="AJ482" s="28" t="s">
        <v>16</v>
      </c>
      <c r="AK482" s="29">
        <v>29465</v>
      </c>
      <c r="AL482" s="29">
        <v>38987.339999999997</v>
      </c>
      <c r="AM482" s="28">
        <v>35.6</v>
      </c>
      <c r="AN482" s="28">
        <v>23.59</v>
      </c>
      <c r="AO482" s="28">
        <v>25.15</v>
      </c>
      <c r="AP482" s="28">
        <v>4.54</v>
      </c>
      <c r="AQ482" s="28">
        <v>909.85</v>
      </c>
      <c r="AR482" s="28">
        <v>1.2209000000000001</v>
      </c>
      <c r="AS482" s="29">
        <v>1176.1199999999999</v>
      </c>
      <c r="AT482" s="29">
        <v>2052.7399999999998</v>
      </c>
      <c r="AU482" s="29">
        <v>5244.84</v>
      </c>
      <c r="AV482" s="28">
        <v>810.21</v>
      </c>
      <c r="AW482" s="28">
        <v>244</v>
      </c>
      <c r="AX482" s="29">
        <v>9527.91</v>
      </c>
      <c r="AY482" s="29">
        <v>5673.36</v>
      </c>
      <c r="AZ482" s="28">
        <v>0.58609999999999995</v>
      </c>
      <c r="BA482" s="29">
        <v>3120.11</v>
      </c>
      <c r="BB482" s="28">
        <v>0.32229999999999998</v>
      </c>
      <c r="BC482" s="28">
        <v>886.24</v>
      </c>
      <c r="BD482" s="28">
        <v>9.1600000000000001E-2</v>
      </c>
      <c r="BE482" s="29">
        <v>9679.7099999999991</v>
      </c>
      <c r="BF482" s="29">
        <v>5282.79</v>
      </c>
      <c r="BG482" s="28">
        <v>2.3437000000000001</v>
      </c>
      <c r="BH482" s="28">
        <v>0.52990000000000004</v>
      </c>
      <c r="BI482" s="28">
        <v>0.21809999999999999</v>
      </c>
      <c r="BJ482" s="28">
        <v>0.192</v>
      </c>
      <c r="BK482" s="28">
        <v>3.5299999999999998E-2</v>
      </c>
      <c r="BL482" s="28">
        <v>2.4799999999999999E-2</v>
      </c>
    </row>
    <row r="483" spans="1:64" x14ac:dyDescent="0.25">
      <c r="A483" s="28" t="s">
        <v>747</v>
      </c>
      <c r="B483" s="28">
        <v>44792</v>
      </c>
      <c r="C483" s="28">
        <v>24.86</v>
      </c>
      <c r="D483" s="28">
        <v>219.32</v>
      </c>
      <c r="E483" s="29">
        <v>5451.74</v>
      </c>
      <c r="F483" s="29">
        <v>5065.8100000000004</v>
      </c>
      <c r="G483" s="28">
        <v>2.06E-2</v>
      </c>
      <c r="H483" s="28">
        <v>5.0000000000000001E-4</v>
      </c>
      <c r="I483" s="28">
        <v>0.24279999999999999</v>
      </c>
      <c r="J483" s="28">
        <v>1.5E-3</v>
      </c>
      <c r="K483" s="28">
        <v>3.2300000000000002E-2</v>
      </c>
      <c r="L483" s="28">
        <v>0.63800000000000001</v>
      </c>
      <c r="M483" s="28">
        <v>6.4199999999999993E-2</v>
      </c>
      <c r="N483" s="28">
        <v>0.41220000000000001</v>
      </c>
      <c r="O483" s="28">
        <v>3.2399999999999998E-2</v>
      </c>
      <c r="P483" s="28">
        <v>0.13250000000000001</v>
      </c>
      <c r="Q483" s="28">
        <v>225.94</v>
      </c>
      <c r="R483" s="29">
        <v>59938.23</v>
      </c>
      <c r="S483" s="28">
        <v>0.22020000000000001</v>
      </c>
      <c r="T483" s="28">
        <v>0.21190000000000001</v>
      </c>
      <c r="U483" s="28">
        <v>0.56789999999999996</v>
      </c>
      <c r="V483" s="28">
        <v>18.82</v>
      </c>
      <c r="W483" s="28">
        <v>30.15</v>
      </c>
      <c r="X483" s="29">
        <v>83571.12</v>
      </c>
      <c r="Y483" s="28">
        <v>177.86</v>
      </c>
      <c r="Z483" s="29">
        <v>154288.89000000001</v>
      </c>
      <c r="AA483" s="28">
        <v>0.75080000000000002</v>
      </c>
      <c r="AB483" s="28">
        <v>0.22739999999999999</v>
      </c>
      <c r="AC483" s="28">
        <v>2.0799999999999999E-2</v>
      </c>
      <c r="AD483" s="28">
        <v>1E-3</v>
      </c>
      <c r="AE483" s="28">
        <v>0.25009999999999999</v>
      </c>
      <c r="AF483" s="28">
        <v>154.29</v>
      </c>
      <c r="AG483" s="29">
        <v>6057.15</v>
      </c>
      <c r="AH483" s="28">
        <v>717.24</v>
      </c>
      <c r="AI483" s="29">
        <v>168877.1</v>
      </c>
      <c r="AJ483" s="28" t="s">
        <v>16</v>
      </c>
      <c r="AK483" s="29">
        <v>33512</v>
      </c>
      <c r="AL483" s="29">
        <v>50775.71</v>
      </c>
      <c r="AM483" s="28">
        <v>67.11</v>
      </c>
      <c r="AN483" s="28">
        <v>38.51</v>
      </c>
      <c r="AO483" s="28">
        <v>42.9</v>
      </c>
      <c r="AP483" s="28">
        <v>4.93</v>
      </c>
      <c r="AQ483" s="28">
        <v>635.6</v>
      </c>
      <c r="AR483" s="28">
        <v>1.0147999999999999</v>
      </c>
      <c r="AS483" s="29">
        <v>1185.49</v>
      </c>
      <c r="AT483" s="29">
        <v>1903.35</v>
      </c>
      <c r="AU483" s="29">
        <v>6158.89</v>
      </c>
      <c r="AV483" s="29">
        <v>1071.8800000000001</v>
      </c>
      <c r="AW483" s="28">
        <v>345.83</v>
      </c>
      <c r="AX483" s="29">
        <v>10665.45</v>
      </c>
      <c r="AY483" s="29">
        <v>3637.8</v>
      </c>
      <c r="AZ483" s="28">
        <v>0.34939999999999999</v>
      </c>
      <c r="BA483" s="29">
        <v>5958.39</v>
      </c>
      <c r="BB483" s="28">
        <v>0.57240000000000002</v>
      </c>
      <c r="BC483" s="28">
        <v>813.97</v>
      </c>
      <c r="BD483" s="28">
        <v>7.8200000000000006E-2</v>
      </c>
      <c r="BE483" s="29">
        <v>10410.15</v>
      </c>
      <c r="BF483" s="29">
        <v>2291.46</v>
      </c>
      <c r="BG483" s="28">
        <v>0.4849</v>
      </c>
      <c r="BH483" s="28">
        <v>0.59650000000000003</v>
      </c>
      <c r="BI483" s="28">
        <v>0.21290000000000001</v>
      </c>
      <c r="BJ483" s="28">
        <v>0.14319999999999999</v>
      </c>
      <c r="BK483" s="28">
        <v>2.64E-2</v>
      </c>
      <c r="BL483" s="28">
        <v>2.1000000000000001E-2</v>
      </c>
    </row>
    <row r="484" spans="1:64" x14ac:dyDescent="0.25">
      <c r="A484" s="28" t="s">
        <v>748</v>
      </c>
      <c r="B484" s="28">
        <v>47951</v>
      </c>
      <c r="C484" s="28">
        <v>61.52</v>
      </c>
      <c r="D484" s="28">
        <v>36.47</v>
      </c>
      <c r="E484" s="29">
        <v>2243.8000000000002</v>
      </c>
      <c r="F484" s="29">
        <v>2131.7600000000002</v>
      </c>
      <c r="G484" s="28">
        <v>4.1999999999999997E-3</v>
      </c>
      <c r="H484" s="28">
        <v>2.9999999999999997E-4</v>
      </c>
      <c r="I484" s="28">
        <v>3.6999999999999998E-2</v>
      </c>
      <c r="J484" s="28">
        <v>1.2999999999999999E-3</v>
      </c>
      <c r="K484" s="28">
        <v>2.3099999999999999E-2</v>
      </c>
      <c r="L484" s="28">
        <v>0.88490000000000002</v>
      </c>
      <c r="M484" s="28">
        <v>4.9200000000000001E-2</v>
      </c>
      <c r="N484" s="28">
        <v>0.56869999999999998</v>
      </c>
      <c r="O484" s="28">
        <v>4.1000000000000003E-3</v>
      </c>
      <c r="P484" s="28">
        <v>0.1595</v>
      </c>
      <c r="Q484" s="28">
        <v>97.07</v>
      </c>
      <c r="R484" s="29">
        <v>50458.95</v>
      </c>
      <c r="S484" s="28">
        <v>0.19270000000000001</v>
      </c>
      <c r="T484" s="28">
        <v>0.16889999999999999</v>
      </c>
      <c r="U484" s="28">
        <v>0.63839999999999997</v>
      </c>
      <c r="V484" s="28">
        <v>17.48</v>
      </c>
      <c r="W484" s="28">
        <v>13.17</v>
      </c>
      <c r="X484" s="29">
        <v>69614.94</v>
      </c>
      <c r="Y484" s="28">
        <v>165.4</v>
      </c>
      <c r="Z484" s="29">
        <v>100688.9</v>
      </c>
      <c r="AA484" s="28">
        <v>0.74550000000000005</v>
      </c>
      <c r="AB484" s="28">
        <v>0.2077</v>
      </c>
      <c r="AC484" s="28">
        <v>4.5199999999999997E-2</v>
      </c>
      <c r="AD484" s="28">
        <v>1.6000000000000001E-3</v>
      </c>
      <c r="AE484" s="28">
        <v>0.25629999999999997</v>
      </c>
      <c r="AF484" s="28">
        <v>100.69</v>
      </c>
      <c r="AG484" s="29">
        <v>2908.94</v>
      </c>
      <c r="AH484" s="28">
        <v>389.13</v>
      </c>
      <c r="AI484" s="29">
        <v>101136.01</v>
      </c>
      <c r="AJ484" s="28" t="s">
        <v>16</v>
      </c>
      <c r="AK484" s="29">
        <v>25813</v>
      </c>
      <c r="AL484" s="29">
        <v>38128.269999999997</v>
      </c>
      <c r="AM484" s="28">
        <v>45.04</v>
      </c>
      <c r="AN484" s="28">
        <v>26.79</v>
      </c>
      <c r="AO484" s="28">
        <v>31.2</v>
      </c>
      <c r="AP484" s="28">
        <v>4.29</v>
      </c>
      <c r="AQ484" s="28">
        <v>723.8</v>
      </c>
      <c r="AR484" s="28">
        <v>0.91139999999999999</v>
      </c>
      <c r="AS484" s="29">
        <v>1114.99</v>
      </c>
      <c r="AT484" s="29">
        <v>1795.54</v>
      </c>
      <c r="AU484" s="29">
        <v>5469.32</v>
      </c>
      <c r="AV484" s="28">
        <v>917.35</v>
      </c>
      <c r="AW484" s="28">
        <v>297.45999999999998</v>
      </c>
      <c r="AX484" s="29">
        <v>9594.66</v>
      </c>
      <c r="AY484" s="29">
        <v>5404.36</v>
      </c>
      <c r="AZ484" s="28">
        <v>0.5575</v>
      </c>
      <c r="BA484" s="29">
        <v>3062.08</v>
      </c>
      <c r="BB484" s="28">
        <v>0.31590000000000001</v>
      </c>
      <c r="BC484" s="29">
        <v>1228.27</v>
      </c>
      <c r="BD484" s="28">
        <v>0.12670000000000001</v>
      </c>
      <c r="BE484" s="29">
        <v>9694.7099999999991</v>
      </c>
      <c r="BF484" s="29">
        <v>4453.3</v>
      </c>
      <c r="BG484" s="28">
        <v>1.6830000000000001</v>
      </c>
      <c r="BH484" s="28">
        <v>0.53369999999999995</v>
      </c>
      <c r="BI484" s="28">
        <v>0.2366</v>
      </c>
      <c r="BJ484" s="28">
        <v>0.1691</v>
      </c>
      <c r="BK484" s="28">
        <v>3.7900000000000003E-2</v>
      </c>
      <c r="BL484" s="28">
        <v>2.2700000000000001E-2</v>
      </c>
    </row>
    <row r="485" spans="1:64" x14ac:dyDescent="0.25">
      <c r="A485" s="28" t="s">
        <v>749</v>
      </c>
      <c r="B485" s="28">
        <v>48363</v>
      </c>
      <c r="C485" s="28">
        <v>78.760000000000005</v>
      </c>
      <c r="D485" s="28">
        <v>15.12</v>
      </c>
      <c r="E485" s="29">
        <v>1191.27</v>
      </c>
      <c r="F485" s="29">
        <v>1200.29</v>
      </c>
      <c r="G485" s="28">
        <v>3.7000000000000002E-3</v>
      </c>
      <c r="H485" s="28">
        <v>1E-4</v>
      </c>
      <c r="I485" s="28">
        <v>4.3E-3</v>
      </c>
      <c r="J485" s="28">
        <v>6.9999999999999999E-4</v>
      </c>
      <c r="K485" s="28">
        <v>5.3E-3</v>
      </c>
      <c r="L485" s="28">
        <v>0.97140000000000004</v>
      </c>
      <c r="M485" s="28">
        <v>1.4500000000000001E-2</v>
      </c>
      <c r="N485" s="28">
        <v>0.30919999999999997</v>
      </c>
      <c r="O485" s="28">
        <v>2.0999999999999999E-3</v>
      </c>
      <c r="P485" s="28">
        <v>0.12039999999999999</v>
      </c>
      <c r="Q485" s="28">
        <v>54.97</v>
      </c>
      <c r="R485" s="29">
        <v>52882.33</v>
      </c>
      <c r="S485" s="28">
        <v>0.21110000000000001</v>
      </c>
      <c r="T485" s="28">
        <v>0.1744</v>
      </c>
      <c r="U485" s="28">
        <v>0.61460000000000004</v>
      </c>
      <c r="V485" s="28">
        <v>18.23</v>
      </c>
      <c r="W485" s="28">
        <v>8.86</v>
      </c>
      <c r="X485" s="29">
        <v>65618.63</v>
      </c>
      <c r="Y485" s="28">
        <v>129.58000000000001</v>
      </c>
      <c r="Z485" s="29">
        <v>141053.69</v>
      </c>
      <c r="AA485" s="28">
        <v>0.78580000000000005</v>
      </c>
      <c r="AB485" s="28">
        <v>0.14510000000000001</v>
      </c>
      <c r="AC485" s="28">
        <v>6.8000000000000005E-2</v>
      </c>
      <c r="AD485" s="28">
        <v>1.1999999999999999E-3</v>
      </c>
      <c r="AE485" s="28">
        <v>0.21479999999999999</v>
      </c>
      <c r="AF485" s="28">
        <v>141.05000000000001</v>
      </c>
      <c r="AG485" s="29">
        <v>4056.65</v>
      </c>
      <c r="AH485" s="28">
        <v>477</v>
      </c>
      <c r="AI485" s="29">
        <v>143999.35</v>
      </c>
      <c r="AJ485" s="28" t="s">
        <v>16</v>
      </c>
      <c r="AK485" s="29">
        <v>32461</v>
      </c>
      <c r="AL485" s="29">
        <v>45320.959999999999</v>
      </c>
      <c r="AM485" s="28">
        <v>45.82</v>
      </c>
      <c r="AN485" s="28">
        <v>27.6</v>
      </c>
      <c r="AO485" s="28">
        <v>30.5</v>
      </c>
      <c r="AP485" s="28">
        <v>4.78</v>
      </c>
      <c r="AQ485" s="28">
        <v>859.66</v>
      </c>
      <c r="AR485" s="28">
        <v>1.0044</v>
      </c>
      <c r="AS485" s="29">
        <v>1246.74</v>
      </c>
      <c r="AT485" s="29">
        <v>1816.69</v>
      </c>
      <c r="AU485" s="29">
        <v>5076.1000000000004</v>
      </c>
      <c r="AV485" s="28">
        <v>847.88</v>
      </c>
      <c r="AW485" s="28">
        <v>223.09</v>
      </c>
      <c r="AX485" s="29">
        <v>9210.51</v>
      </c>
      <c r="AY485" s="29">
        <v>4123.43</v>
      </c>
      <c r="AZ485" s="28">
        <v>0.46010000000000001</v>
      </c>
      <c r="BA485" s="29">
        <v>4153.68</v>
      </c>
      <c r="BB485" s="28">
        <v>0.46339999999999998</v>
      </c>
      <c r="BC485" s="28">
        <v>685.61</v>
      </c>
      <c r="BD485" s="28">
        <v>7.6499999999999999E-2</v>
      </c>
      <c r="BE485" s="29">
        <v>8962.7199999999993</v>
      </c>
      <c r="BF485" s="29">
        <v>3323.71</v>
      </c>
      <c r="BG485" s="28">
        <v>0.92430000000000001</v>
      </c>
      <c r="BH485" s="28">
        <v>0.5756</v>
      </c>
      <c r="BI485" s="28">
        <v>0.217</v>
      </c>
      <c r="BJ485" s="28">
        <v>0.1487</v>
      </c>
      <c r="BK485" s="28">
        <v>3.44E-2</v>
      </c>
      <c r="BL485" s="28">
        <v>2.4400000000000002E-2</v>
      </c>
    </row>
    <row r="486" spans="1:64" x14ac:dyDescent="0.25">
      <c r="A486" s="28" t="s">
        <v>750</v>
      </c>
      <c r="B486" s="28">
        <v>44800</v>
      </c>
      <c r="C486" s="28">
        <v>35.86</v>
      </c>
      <c r="D486" s="28">
        <v>218.8</v>
      </c>
      <c r="E486" s="29">
        <v>7845.5</v>
      </c>
      <c r="F486" s="29">
        <v>7239.71</v>
      </c>
      <c r="G486" s="28">
        <v>1.4999999999999999E-2</v>
      </c>
      <c r="H486" s="28">
        <v>5.9999999999999995E-4</v>
      </c>
      <c r="I486" s="28">
        <v>0.1353</v>
      </c>
      <c r="J486" s="28">
        <v>1.6999999999999999E-3</v>
      </c>
      <c r="K486" s="28">
        <v>4.8899999999999999E-2</v>
      </c>
      <c r="L486" s="28">
        <v>0.73809999999999998</v>
      </c>
      <c r="M486" s="28">
        <v>6.0400000000000002E-2</v>
      </c>
      <c r="N486" s="28">
        <v>0.49430000000000002</v>
      </c>
      <c r="O486" s="28">
        <v>3.3399999999999999E-2</v>
      </c>
      <c r="P486" s="28">
        <v>0.14130000000000001</v>
      </c>
      <c r="Q486" s="28">
        <v>316.99</v>
      </c>
      <c r="R486" s="29">
        <v>58306.7</v>
      </c>
      <c r="S486" s="28">
        <v>0.24490000000000001</v>
      </c>
      <c r="T486" s="28">
        <v>0.2109</v>
      </c>
      <c r="U486" s="28">
        <v>0.54420000000000002</v>
      </c>
      <c r="V486" s="28">
        <v>18.96</v>
      </c>
      <c r="W486" s="28">
        <v>39.880000000000003</v>
      </c>
      <c r="X486" s="29">
        <v>83536.97</v>
      </c>
      <c r="Y486" s="28">
        <v>193.48</v>
      </c>
      <c r="Z486" s="29">
        <v>135088.81</v>
      </c>
      <c r="AA486" s="28">
        <v>0.72589999999999999</v>
      </c>
      <c r="AB486" s="28">
        <v>0.2472</v>
      </c>
      <c r="AC486" s="28">
        <v>2.5999999999999999E-2</v>
      </c>
      <c r="AD486" s="28">
        <v>1E-3</v>
      </c>
      <c r="AE486" s="28">
        <v>0.27429999999999999</v>
      </c>
      <c r="AF486" s="28">
        <v>135.09</v>
      </c>
      <c r="AG486" s="29">
        <v>4838.38</v>
      </c>
      <c r="AH486" s="28">
        <v>592.55999999999995</v>
      </c>
      <c r="AI486" s="29">
        <v>144209.45000000001</v>
      </c>
      <c r="AJ486" s="28" t="s">
        <v>16</v>
      </c>
      <c r="AK486" s="29">
        <v>29434</v>
      </c>
      <c r="AL486" s="29">
        <v>42897.7</v>
      </c>
      <c r="AM486" s="28">
        <v>56.57</v>
      </c>
      <c r="AN486" s="28">
        <v>33.79</v>
      </c>
      <c r="AO486" s="28">
        <v>38.24</v>
      </c>
      <c r="AP486" s="28">
        <v>4.88</v>
      </c>
      <c r="AQ486" s="28">
        <v>636.53</v>
      </c>
      <c r="AR486" s="28">
        <v>1.0488</v>
      </c>
      <c r="AS486" s="29">
        <v>1149.79</v>
      </c>
      <c r="AT486" s="29">
        <v>1855.27</v>
      </c>
      <c r="AU486" s="29">
        <v>5807.93</v>
      </c>
      <c r="AV486" s="29">
        <v>1035.3399999999999</v>
      </c>
      <c r="AW486" s="28">
        <v>490.05</v>
      </c>
      <c r="AX486" s="29">
        <v>10338.370000000001</v>
      </c>
      <c r="AY486" s="29">
        <v>4212.93</v>
      </c>
      <c r="AZ486" s="28">
        <v>0.41299999999999998</v>
      </c>
      <c r="BA486" s="29">
        <v>4970.18</v>
      </c>
      <c r="BB486" s="28">
        <v>0.48720000000000002</v>
      </c>
      <c r="BC486" s="29">
        <v>1018.63</v>
      </c>
      <c r="BD486" s="28">
        <v>9.98E-2</v>
      </c>
      <c r="BE486" s="29">
        <v>10201.74</v>
      </c>
      <c r="BF486" s="29">
        <v>2917.72</v>
      </c>
      <c r="BG486" s="28">
        <v>0.81689999999999996</v>
      </c>
      <c r="BH486" s="28">
        <v>0.58389999999999997</v>
      </c>
      <c r="BI486" s="28">
        <v>0.21970000000000001</v>
      </c>
      <c r="BJ486" s="28">
        <v>0.14990000000000001</v>
      </c>
      <c r="BK486" s="28">
        <v>2.7E-2</v>
      </c>
      <c r="BL486" s="28">
        <v>1.9400000000000001E-2</v>
      </c>
    </row>
    <row r="487" spans="1:64" x14ac:dyDescent="0.25">
      <c r="A487" s="28" t="s">
        <v>751</v>
      </c>
      <c r="B487" s="28">
        <v>49221</v>
      </c>
      <c r="C487" s="28">
        <v>80.569999999999993</v>
      </c>
      <c r="D487" s="28">
        <v>20.38</v>
      </c>
      <c r="E487" s="29">
        <v>1642.16</v>
      </c>
      <c r="F487" s="29">
        <v>1675.9</v>
      </c>
      <c r="G487" s="28">
        <v>2.5000000000000001E-3</v>
      </c>
      <c r="H487" s="28">
        <v>1E-4</v>
      </c>
      <c r="I487" s="28">
        <v>4.8999999999999998E-3</v>
      </c>
      <c r="J487" s="28">
        <v>1E-3</v>
      </c>
      <c r="K487" s="28">
        <v>5.5999999999999999E-3</v>
      </c>
      <c r="L487" s="28">
        <v>0.97340000000000004</v>
      </c>
      <c r="M487" s="28">
        <v>1.2500000000000001E-2</v>
      </c>
      <c r="N487" s="28">
        <v>0.40450000000000003</v>
      </c>
      <c r="O487" s="28">
        <v>0</v>
      </c>
      <c r="P487" s="28">
        <v>0.13020000000000001</v>
      </c>
      <c r="Q487" s="28">
        <v>72.819999999999993</v>
      </c>
      <c r="R487" s="29">
        <v>51592.93</v>
      </c>
      <c r="S487" s="28">
        <v>0.2132</v>
      </c>
      <c r="T487" s="28">
        <v>0.18590000000000001</v>
      </c>
      <c r="U487" s="28">
        <v>0.60089999999999999</v>
      </c>
      <c r="V487" s="28">
        <v>18.97</v>
      </c>
      <c r="W487" s="28">
        <v>11.29</v>
      </c>
      <c r="X487" s="29">
        <v>65736.490000000005</v>
      </c>
      <c r="Y487" s="28">
        <v>140.37</v>
      </c>
      <c r="Z487" s="29">
        <v>102627.47</v>
      </c>
      <c r="AA487" s="28">
        <v>0.88090000000000002</v>
      </c>
      <c r="AB487" s="28">
        <v>7.3899999999999993E-2</v>
      </c>
      <c r="AC487" s="28">
        <v>4.3999999999999997E-2</v>
      </c>
      <c r="AD487" s="28">
        <v>1.1999999999999999E-3</v>
      </c>
      <c r="AE487" s="28">
        <v>0.1195</v>
      </c>
      <c r="AF487" s="28">
        <v>102.63</v>
      </c>
      <c r="AG487" s="29">
        <v>2578.94</v>
      </c>
      <c r="AH487" s="28">
        <v>361.28</v>
      </c>
      <c r="AI487" s="29">
        <v>100916.41</v>
      </c>
      <c r="AJ487" s="28" t="s">
        <v>16</v>
      </c>
      <c r="AK487" s="29">
        <v>30756</v>
      </c>
      <c r="AL487" s="29">
        <v>42353.99</v>
      </c>
      <c r="AM487" s="28">
        <v>38.15</v>
      </c>
      <c r="AN487" s="28">
        <v>24.23</v>
      </c>
      <c r="AO487" s="28">
        <v>25.86</v>
      </c>
      <c r="AP487" s="28">
        <v>4.53</v>
      </c>
      <c r="AQ487" s="28">
        <v>803.02</v>
      </c>
      <c r="AR487" s="28">
        <v>1.0066999999999999</v>
      </c>
      <c r="AS487" s="28">
        <v>993.2</v>
      </c>
      <c r="AT487" s="29">
        <v>1848.24</v>
      </c>
      <c r="AU487" s="29">
        <v>4828.3999999999996</v>
      </c>
      <c r="AV487" s="28">
        <v>773.9</v>
      </c>
      <c r="AW487" s="28">
        <v>202.42</v>
      </c>
      <c r="AX487" s="29">
        <v>8646.17</v>
      </c>
      <c r="AY487" s="29">
        <v>4904.97</v>
      </c>
      <c r="AZ487" s="28">
        <v>0.56850000000000001</v>
      </c>
      <c r="BA487" s="29">
        <v>2929.83</v>
      </c>
      <c r="BB487" s="28">
        <v>0.33960000000000001</v>
      </c>
      <c r="BC487" s="28">
        <v>793.1</v>
      </c>
      <c r="BD487" s="28">
        <v>9.1899999999999996E-2</v>
      </c>
      <c r="BE487" s="29">
        <v>8627.9</v>
      </c>
      <c r="BF487" s="29">
        <v>4940.38</v>
      </c>
      <c r="BG487" s="28">
        <v>1.8130999999999999</v>
      </c>
      <c r="BH487" s="28">
        <v>0.56710000000000005</v>
      </c>
      <c r="BI487" s="28">
        <v>0.22470000000000001</v>
      </c>
      <c r="BJ487" s="28">
        <v>0.14910000000000001</v>
      </c>
      <c r="BK487" s="28">
        <v>3.85E-2</v>
      </c>
      <c r="BL487" s="28">
        <v>2.06E-2</v>
      </c>
    </row>
    <row r="488" spans="1:64" x14ac:dyDescent="0.25">
      <c r="A488" s="28" t="s">
        <v>752</v>
      </c>
      <c r="B488" s="28">
        <v>50583</v>
      </c>
      <c r="C488" s="28">
        <v>117.14</v>
      </c>
      <c r="D488" s="28">
        <v>15.9</v>
      </c>
      <c r="E488" s="29">
        <v>1862.82</v>
      </c>
      <c r="F488" s="29">
        <v>1842.9</v>
      </c>
      <c r="G488" s="28">
        <v>2.8999999999999998E-3</v>
      </c>
      <c r="H488" s="28">
        <v>2.0000000000000001E-4</v>
      </c>
      <c r="I488" s="28">
        <v>3.8E-3</v>
      </c>
      <c r="J488" s="28">
        <v>1.2999999999999999E-3</v>
      </c>
      <c r="K488" s="28">
        <v>6.4999999999999997E-3</v>
      </c>
      <c r="L488" s="28">
        <v>0.96930000000000005</v>
      </c>
      <c r="M488" s="28">
        <v>1.5800000000000002E-2</v>
      </c>
      <c r="N488" s="28">
        <v>0.45119999999999999</v>
      </c>
      <c r="O488" s="28">
        <v>6.8999999999999999E-3</v>
      </c>
      <c r="P488" s="28">
        <v>0.14130000000000001</v>
      </c>
      <c r="Q488" s="28">
        <v>84.71</v>
      </c>
      <c r="R488" s="29">
        <v>52178.09</v>
      </c>
      <c r="S488" s="28">
        <v>0.18579999999999999</v>
      </c>
      <c r="T488" s="28">
        <v>0.18379999999999999</v>
      </c>
      <c r="U488" s="28">
        <v>0.63039999999999996</v>
      </c>
      <c r="V488" s="28">
        <v>18.16</v>
      </c>
      <c r="W488" s="28">
        <v>12.81</v>
      </c>
      <c r="X488" s="29">
        <v>65765.61</v>
      </c>
      <c r="Y488" s="28">
        <v>140.66999999999999</v>
      </c>
      <c r="Z488" s="29">
        <v>119925.1</v>
      </c>
      <c r="AA488" s="28">
        <v>0.79190000000000005</v>
      </c>
      <c r="AB488" s="28">
        <v>0.14130000000000001</v>
      </c>
      <c r="AC488" s="28">
        <v>6.54E-2</v>
      </c>
      <c r="AD488" s="28">
        <v>1.4E-3</v>
      </c>
      <c r="AE488" s="28">
        <v>0.21290000000000001</v>
      </c>
      <c r="AF488" s="28">
        <v>119.93</v>
      </c>
      <c r="AG488" s="29">
        <v>3258.99</v>
      </c>
      <c r="AH488" s="28">
        <v>412.19</v>
      </c>
      <c r="AI488" s="29">
        <v>115671.64</v>
      </c>
      <c r="AJ488" s="28" t="s">
        <v>16</v>
      </c>
      <c r="AK488" s="29">
        <v>27900</v>
      </c>
      <c r="AL488" s="29">
        <v>40011.51</v>
      </c>
      <c r="AM488" s="28">
        <v>40.42</v>
      </c>
      <c r="AN488" s="28">
        <v>26.05</v>
      </c>
      <c r="AO488" s="28">
        <v>27.97</v>
      </c>
      <c r="AP488" s="28">
        <v>4.16</v>
      </c>
      <c r="AQ488" s="29">
        <v>1172.92</v>
      </c>
      <c r="AR488" s="28">
        <v>1.0408999999999999</v>
      </c>
      <c r="AS488" s="29">
        <v>1071.5899999999999</v>
      </c>
      <c r="AT488" s="29">
        <v>1931.83</v>
      </c>
      <c r="AU488" s="29">
        <v>5091.34</v>
      </c>
      <c r="AV488" s="28">
        <v>877.92</v>
      </c>
      <c r="AW488" s="28">
        <v>193.14</v>
      </c>
      <c r="AX488" s="29">
        <v>9165.82</v>
      </c>
      <c r="AY488" s="29">
        <v>4678.51</v>
      </c>
      <c r="AZ488" s="28">
        <v>0.52010000000000001</v>
      </c>
      <c r="BA488" s="29">
        <v>3429.7</v>
      </c>
      <c r="BB488" s="28">
        <v>0.38119999999999998</v>
      </c>
      <c r="BC488" s="28">
        <v>888.05</v>
      </c>
      <c r="BD488" s="28">
        <v>9.8699999999999996E-2</v>
      </c>
      <c r="BE488" s="29">
        <v>8996.26</v>
      </c>
      <c r="BF488" s="29">
        <v>4183.6400000000003</v>
      </c>
      <c r="BG488" s="28">
        <v>1.5344</v>
      </c>
      <c r="BH488" s="28">
        <v>0.56079999999999997</v>
      </c>
      <c r="BI488" s="28">
        <v>0.23150000000000001</v>
      </c>
      <c r="BJ488" s="28">
        <v>0.14879999999999999</v>
      </c>
      <c r="BK488" s="28">
        <v>3.4500000000000003E-2</v>
      </c>
      <c r="BL488" s="28">
        <v>2.4500000000000001E-2</v>
      </c>
    </row>
    <row r="489" spans="1:64" x14ac:dyDescent="0.25">
      <c r="A489" s="28" t="s">
        <v>753</v>
      </c>
      <c r="B489" s="28">
        <v>46276</v>
      </c>
      <c r="C489" s="28">
        <v>81.239999999999995</v>
      </c>
      <c r="D489" s="28">
        <v>10.34</v>
      </c>
      <c r="E489" s="28">
        <v>839.7</v>
      </c>
      <c r="F489" s="28">
        <v>853.62</v>
      </c>
      <c r="G489" s="28">
        <v>6.0000000000000001E-3</v>
      </c>
      <c r="H489" s="28">
        <v>2.0000000000000001E-4</v>
      </c>
      <c r="I489" s="28">
        <v>8.8999999999999999E-3</v>
      </c>
      <c r="J489" s="28">
        <v>1.1999999999999999E-3</v>
      </c>
      <c r="K489" s="28">
        <v>1.8599999999999998E-2</v>
      </c>
      <c r="L489" s="28">
        <v>0.94359999999999999</v>
      </c>
      <c r="M489" s="28">
        <v>2.1399999999999999E-2</v>
      </c>
      <c r="N489" s="28">
        <v>0.3014</v>
      </c>
      <c r="O489" s="28">
        <v>2.3E-3</v>
      </c>
      <c r="P489" s="28">
        <v>0.13020000000000001</v>
      </c>
      <c r="Q489" s="28">
        <v>41.51</v>
      </c>
      <c r="R489" s="29">
        <v>50167.81</v>
      </c>
      <c r="S489" s="28">
        <v>0.2198</v>
      </c>
      <c r="T489" s="28">
        <v>0.18559999999999999</v>
      </c>
      <c r="U489" s="28">
        <v>0.59460000000000002</v>
      </c>
      <c r="V489" s="28">
        <v>17.18</v>
      </c>
      <c r="W489" s="28">
        <v>7.1</v>
      </c>
      <c r="X489" s="29">
        <v>61715.88</v>
      </c>
      <c r="Y489" s="28">
        <v>114.15</v>
      </c>
      <c r="Z489" s="29">
        <v>130145</v>
      </c>
      <c r="AA489" s="28">
        <v>0.8448</v>
      </c>
      <c r="AB489" s="28">
        <v>0.104</v>
      </c>
      <c r="AC489" s="28">
        <v>4.9700000000000001E-2</v>
      </c>
      <c r="AD489" s="28">
        <v>1.5E-3</v>
      </c>
      <c r="AE489" s="28">
        <v>0.15609999999999999</v>
      </c>
      <c r="AF489" s="28">
        <v>130.15</v>
      </c>
      <c r="AG489" s="29">
        <v>3411.9</v>
      </c>
      <c r="AH489" s="28">
        <v>452.44</v>
      </c>
      <c r="AI489" s="29">
        <v>124527.62</v>
      </c>
      <c r="AJ489" s="28" t="s">
        <v>16</v>
      </c>
      <c r="AK489" s="29">
        <v>32322</v>
      </c>
      <c r="AL489" s="29">
        <v>45855.63</v>
      </c>
      <c r="AM489" s="28">
        <v>42.47</v>
      </c>
      <c r="AN489" s="28">
        <v>24.72</v>
      </c>
      <c r="AO489" s="28">
        <v>27.97</v>
      </c>
      <c r="AP489" s="28">
        <v>4.76</v>
      </c>
      <c r="AQ489" s="29">
        <v>1172.3599999999999</v>
      </c>
      <c r="AR489" s="28">
        <v>1.0988</v>
      </c>
      <c r="AS489" s="29">
        <v>1227.21</v>
      </c>
      <c r="AT489" s="29">
        <v>1840.7</v>
      </c>
      <c r="AU489" s="29">
        <v>5078.38</v>
      </c>
      <c r="AV489" s="28">
        <v>987.8</v>
      </c>
      <c r="AW489" s="28">
        <v>190.36</v>
      </c>
      <c r="AX489" s="29">
        <v>9324.4500000000007</v>
      </c>
      <c r="AY489" s="29">
        <v>4235.09</v>
      </c>
      <c r="AZ489" s="28">
        <v>0.45650000000000002</v>
      </c>
      <c r="BA489" s="29">
        <v>4399.3900000000003</v>
      </c>
      <c r="BB489" s="28">
        <v>0.47420000000000001</v>
      </c>
      <c r="BC489" s="28">
        <v>642.34</v>
      </c>
      <c r="BD489" s="28">
        <v>6.9199999999999998E-2</v>
      </c>
      <c r="BE489" s="29">
        <v>9276.81</v>
      </c>
      <c r="BF489" s="29">
        <v>3820.65</v>
      </c>
      <c r="BG489" s="28">
        <v>1.0972</v>
      </c>
      <c r="BH489" s="28">
        <v>0.54730000000000001</v>
      </c>
      <c r="BI489" s="28">
        <v>0.2082</v>
      </c>
      <c r="BJ489" s="28">
        <v>0.18129999999999999</v>
      </c>
      <c r="BK489" s="28">
        <v>3.3799999999999997E-2</v>
      </c>
      <c r="BL489" s="28">
        <v>2.9399999999999999E-2</v>
      </c>
    </row>
    <row r="490" spans="1:64" x14ac:dyDescent="0.25">
      <c r="A490" s="28" t="s">
        <v>754</v>
      </c>
      <c r="B490" s="28">
        <v>49528</v>
      </c>
      <c r="C490" s="28">
        <v>110.81</v>
      </c>
      <c r="D490" s="28">
        <v>11.15</v>
      </c>
      <c r="E490" s="29">
        <v>1235.1600000000001</v>
      </c>
      <c r="F490" s="29">
        <v>1224.33</v>
      </c>
      <c r="G490" s="28">
        <v>1.6999999999999999E-3</v>
      </c>
      <c r="H490" s="28">
        <v>2.9999999999999997E-4</v>
      </c>
      <c r="I490" s="28">
        <v>6.7000000000000002E-3</v>
      </c>
      <c r="J490" s="28">
        <v>1E-3</v>
      </c>
      <c r="K490" s="28">
        <v>1.5100000000000001E-2</v>
      </c>
      <c r="L490" s="28">
        <v>0.95479999999999998</v>
      </c>
      <c r="M490" s="28">
        <v>2.0400000000000001E-2</v>
      </c>
      <c r="N490" s="28">
        <v>0.48720000000000002</v>
      </c>
      <c r="O490" s="28">
        <v>1E-3</v>
      </c>
      <c r="P490" s="28">
        <v>0.14280000000000001</v>
      </c>
      <c r="Q490" s="28">
        <v>56.3</v>
      </c>
      <c r="R490" s="29">
        <v>48802.77</v>
      </c>
      <c r="S490" s="28">
        <v>0.21909999999999999</v>
      </c>
      <c r="T490" s="28">
        <v>0.1555</v>
      </c>
      <c r="U490" s="28">
        <v>0.62549999999999994</v>
      </c>
      <c r="V490" s="28">
        <v>17.920000000000002</v>
      </c>
      <c r="W490" s="28">
        <v>9.44</v>
      </c>
      <c r="X490" s="29">
        <v>61623.39</v>
      </c>
      <c r="Y490" s="28">
        <v>125.92</v>
      </c>
      <c r="Z490" s="29">
        <v>93993.62</v>
      </c>
      <c r="AA490" s="28">
        <v>0.86209999999999998</v>
      </c>
      <c r="AB490" s="28">
        <v>8.2900000000000001E-2</v>
      </c>
      <c r="AC490" s="28">
        <v>5.28E-2</v>
      </c>
      <c r="AD490" s="28">
        <v>2.2000000000000001E-3</v>
      </c>
      <c r="AE490" s="28">
        <v>0.1399</v>
      </c>
      <c r="AF490" s="28">
        <v>93.99</v>
      </c>
      <c r="AG490" s="29">
        <v>2245.9</v>
      </c>
      <c r="AH490" s="28">
        <v>323.31</v>
      </c>
      <c r="AI490" s="29">
        <v>88972.11</v>
      </c>
      <c r="AJ490" s="28" t="s">
        <v>16</v>
      </c>
      <c r="AK490" s="29">
        <v>28815</v>
      </c>
      <c r="AL490" s="29">
        <v>38732.65</v>
      </c>
      <c r="AM490" s="28">
        <v>34.68</v>
      </c>
      <c r="AN490" s="28">
        <v>23.09</v>
      </c>
      <c r="AO490" s="28">
        <v>24.81</v>
      </c>
      <c r="AP490" s="28">
        <v>4.24</v>
      </c>
      <c r="AQ490" s="28">
        <v>880.6</v>
      </c>
      <c r="AR490" s="28">
        <v>1.1111</v>
      </c>
      <c r="AS490" s="29">
        <v>1024.33</v>
      </c>
      <c r="AT490" s="29">
        <v>1994.7</v>
      </c>
      <c r="AU490" s="29">
        <v>4875.08</v>
      </c>
      <c r="AV490" s="28">
        <v>784.24</v>
      </c>
      <c r="AW490" s="28">
        <v>292.54000000000002</v>
      </c>
      <c r="AX490" s="29">
        <v>8970.9</v>
      </c>
      <c r="AY490" s="29">
        <v>5497.63</v>
      </c>
      <c r="AZ490" s="28">
        <v>0.59760000000000002</v>
      </c>
      <c r="BA490" s="29">
        <v>2790.31</v>
      </c>
      <c r="BB490" s="28">
        <v>0.30330000000000001</v>
      </c>
      <c r="BC490" s="28">
        <v>912.04</v>
      </c>
      <c r="BD490" s="28">
        <v>9.9099999999999994E-2</v>
      </c>
      <c r="BE490" s="29">
        <v>9199.98</v>
      </c>
      <c r="BF490" s="29">
        <v>5280.5</v>
      </c>
      <c r="BG490" s="28">
        <v>2.3794</v>
      </c>
      <c r="BH490" s="28">
        <v>0.5413</v>
      </c>
      <c r="BI490" s="28">
        <v>0.22869999999999999</v>
      </c>
      <c r="BJ490" s="28">
        <v>0.1726</v>
      </c>
      <c r="BK490" s="28">
        <v>4.0099999999999997E-2</v>
      </c>
      <c r="BL490" s="28">
        <v>1.7299999999999999E-2</v>
      </c>
    </row>
    <row r="491" spans="1:64" x14ac:dyDescent="0.25">
      <c r="A491" s="28" t="s">
        <v>755</v>
      </c>
      <c r="B491" s="28">
        <v>46441</v>
      </c>
      <c r="C491" s="28">
        <v>102.71</v>
      </c>
      <c r="D491" s="28">
        <v>10.32</v>
      </c>
      <c r="E491" s="29">
        <v>1060.47</v>
      </c>
      <c r="F491" s="29">
        <v>1038.81</v>
      </c>
      <c r="G491" s="28">
        <v>1.9E-3</v>
      </c>
      <c r="H491" s="28">
        <v>2.0000000000000001E-4</v>
      </c>
      <c r="I491" s="28">
        <v>6.4999999999999997E-3</v>
      </c>
      <c r="J491" s="28">
        <v>1.2999999999999999E-3</v>
      </c>
      <c r="K491" s="28">
        <v>1.35E-2</v>
      </c>
      <c r="L491" s="28">
        <v>0.95520000000000005</v>
      </c>
      <c r="M491" s="28">
        <v>2.1299999999999999E-2</v>
      </c>
      <c r="N491" s="28">
        <v>0.49159999999999998</v>
      </c>
      <c r="O491" s="28">
        <v>5.9999999999999995E-4</v>
      </c>
      <c r="P491" s="28">
        <v>0.14499999999999999</v>
      </c>
      <c r="Q491" s="28">
        <v>48.6</v>
      </c>
      <c r="R491" s="29">
        <v>47752.08</v>
      </c>
      <c r="S491" s="28">
        <v>0.21990000000000001</v>
      </c>
      <c r="T491" s="28">
        <v>0.1648</v>
      </c>
      <c r="U491" s="28">
        <v>0.61529999999999996</v>
      </c>
      <c r="V491" s="28">
        <v>17.579999999999998</v>
      </c>
      <c r="W491" s="28">
        <v>8.17</v>
      </c>
      <c r="X491" s="29">
        <v>58601.23</v>
      </c>
      <c r="Y491" s="28">
        <v>124.74</v>
      </c>
      <c r="Z491" s="29">
        <v>95601.07</v>
      </c>
      <c r="AA491" s="28">
        <v>0.86519999999999997</v>
      </c>
      <c r="AB491" s="28">
        <v>8.0399999999999999E-2</v>
      </c>
      <c r="AC491" s="28">
        <v>5.21E-2</v>
      </c>
      <c r="AD491" s="28">
        <v>2.2000000000000001E-3</v>
      </c>
      <c r="AE491" s="28">
        <v>0.13700000000000001</v>
      </c>
      <c r="AF491" s="28">
        <v>95.6</v>
      </c>
      <c r="AG491" s="29">
        <v>2266.73</v>
      </c>
      <c r="AH491" s="28">
        <v>326.08999999999997</v>
      </c>
      <c r="AI491" s="29">
        <v>87046.87</v>
      </c>
      <c r="AJ491" s="28" t="s">
        <v>16</v>
      </c>
      <c r="AK491" s="29">
        <v>28369</v>
      </c>
      <c r="AL491" s="29">
        <v>38411.15</v>
      </c>
      <c r="AM491" s="28">
        <v>34.47</v>
      </c>
      <c r="AN491" s="28">
        <v>23.01</v>
      </c>
      <c r="AO491" s="28">
        <v>24.52</v>
      </c>
      <c r="AP491" s="28">
        <v>4.09</v>
      </c>
      <c r="AQ491" s="28">
        <v>939.55</v>
      </c>
      <c r="AR491" s="28">
        <v>1.141</v>
      </c>
      <c r="AS491" s="29">
        <v>1079.3599999999999</v>
      </c>
      <c r="AT491" s="29">
        <v>2014.04</v>
      </c>
      <c r="AU491" s="29">
        <v>4959.42</v>
      </c>
      <c r="AV491" s="28">
        <v>817.5</v>
      </c>
      <c r="AW491" s="28">
        <v>263.98</v>
      </c>
      <c r="AX491" s="29">
        <v>9134.2900000000009</v>
      </c>
      <c r="AY491" s="29">
        <v>5532.75</v>
      </c>
      <c r="AZ491" s="28">
        <v>0.59640000000000004</v>
      </c>
      <c r="BA491" s="29">
        <v>2740.4</v>
      </c>
      <c r="BB491" s="28">
        <v>0.2954</v>
      </c>
      <c r="BC491" s="29">
        <v>1003.98</v>
      </c>
      <c r="BD491" s="28">
        <v>0.1082</v>
      </c>
      <c r="BE491" s="29">
        <v>9277.1299999999992</v>
      </c>
      <c r="BF491" s="29">
        <v>5183.16</v>
      </c>
      <c r="BG491" s="28">
        <v>2.3359000000000001</v>
      </c>
      <c r="BH491" s="28">
        <v>0.5272</v>
      </c>
      <c r="BI491" s="28">
        <v>0.22109999999999999</v>
      </c>
      <c r="BJ491" s="28">
        <v>0.1946</v>
      </c>
      <c r="BK491" s="28">
        <v>3.6299999999999999E-2</v>
      </c>
      <c r="BL491" s="28">
        <v>2.0799999999999999E-2</v>
      </c>
    </row>
    <row r="492" spans="1:64" x14ac:dyDescent="0.25">
      <c r="A492" s="28" t="s">
        <v>756</v>
      </c>
      <c r="B492" s="28">
        <v>48538</v>
      </c>
      <c r="C492" s="28">
        <v>89.76</v>
      </c>
      <c r="D492" s="28">
        <v>11.77</v>
      </c>
      <c r="E492" s="29">
        <v>1056.3499999999999</v>
      </c>
      <c r="F492" s="29">
        <v>1049.57</v>
      </c>
      <c r="G492" s="28">
        <v>1.9E-3</v>
      </c>
      <c r="H492" s="28">
        <v>1E-4</v>
      </c>
      <c r="I492" s="28">
        <v>4.8999999999999998E-3</v>
      </c>
      <c r="J492" s="28">
        <v>1E-3</v>
      </c>
      <c r="K492" s="28">
        <v>5.4000000000000003E-3</v>
      </c>
      <c r="L492" s="28">
        <v>0.97130000000000005</v>
      </c>
      <c r="M492" s="28">
        <v>1.55E-2</v>
      </c>
      <c r="N492" s="28">
        <v>0.53010000000000002</v>
      </c>
      <c r="O492" s="28">
        <v>0</v>
      </c>
      <c r="P492" s="28">
        <v>0.14610000000000001</v>
      </c>
      <c r="Q492" s="28">
        <v>48</v>
      </c>
      <c r="R492" s="29">
        <v>47333.57</v>
      </c>
      <c r="S492" s="28">
        <v>0.23719999999999999</v>
      </c>
      <c r="T492" s="28">
        <v>0.18160000000000001</v>
      </c>
      <c r="U492" s="28">
        <v>0.58120000000000005</v>
      </c>
      <c r="V492" s="28">
        <v>17.68</v>
      </c>
      <c r="W492" s="28">
        <v>8.74</v>
      </c>
      <c r="X492" s="29">
        <v>60334.87</v>
      </c>
      <c r="Y492" s="28">
        <v>116.05</v>
      </c>
      <c r="Z492" s="29">
        <v>110716.53</v>
      </c>
      <c r="AA492" s="28">
        <v>0.69730000000000003</v>
      </c>
      <c r="AB492" s="28">
        <v>0.15010000000000001</v>
      </c>
      <c r="AC492" s="28">
        <v>0.15140000000000001</v>
      </c>
      <c r="AD492" s="28">
        <v>1.2999999999999999E-3</v>
      </c>
      <c r="AE492" s="28">
        <v>0.30709999999999998</v>
      </c>
      <c r="AF492" s="28">
        <v>110.72</v>
      </c>
      <c r="AG492" s="29">
        <v>2985.51</v>
      </c>
      <c r="AH492" s="28">
        <v>328.6</v>
      </c>
      <c r="AI492" s="29">
        <v>103305.06</v>
      </c>
      <c r="AJ492" s="28" t="s">
        <v>16</v>
      </c>
      <c r="AK492" s="29">
        <v>27024</v>
      </c>
      <c r="AL492" s="29">
        <v>37849.29</v>
      </c>
      <c r="AM492" s="28">
        <v>34.47</v>
      </c>
      <c r="AN492" s="28">
        <v>24.46</v>
      </c>
      <c r="AO492" s="28">
        <v>26.68</v>
      </c>
      <c r="AP492" s="28">
        <v>3.79</v>
      </c>
      <c r="AQ492" s="28">
        <v>842.07</v>
      </c>
      <c r="AR492" s="28">
        <v>0.98919999999999997</v>
      </c>
      <c r="AS492" s="29">
        <v>1214.55</v>
      </c>
      <c r="AT492" s="29">
        <v>2108.48</v>
      </c>
      <c r="AU492" s="29">
        <v>5170.46</v>
      </c>
      <c r="AV492" s="28">
        <v>917</v>
      </c>
      <c r="AW492" s="28">
        <v>221.04</v>
      </c>
      <c r="AX492" s="29">
        <v>9631.5300000000007</v>
      </c>
      <c r="AY492" s="29">
        <v>5298.37</v>
      </c>
      <c r="AZ492" s="28">
        <v>0.54459999999999997</v>
      </c>
      <c r="BA492" s="29">
        <v>3254.95</v>
      </c>
      <c r="BB492" s="28">
        <v>0.33460000000000001</v>
      </c>
      <c r="BC492" s="29">
        <v>1175.29</v>
      </c>
      <c r="BD492" s="28">
        <v>0.1208</v>
      </c>
      <c r="BE492" s="29">
        <v>9728.6</v>
      </c>
      <c r="BF492" s="29">
        <v>5028.57</v>
      </c>
      <c r="BG492" s="28">
        <v>2.2069000000000001</v>
      </c>
      <c r="BH492" s="28">
        <v>0.52980000000000005</v>
      </c>
      <c r="BI492" s="28">
        <v>0.23430000000000001</v>
      </c>
      <c r="BJ492" s="28">
        <v>0.17299999999999999</v>
      </c>
      <c r="BK492" s="28">
        <v>0.04</v>
      </c>
      <c r="BL492" s="28">
        <v>2.29E-2</v>
      </c>
    </row>
    <row r="493" spans="1:64" x14ac:dyDescent="0.25">
      <c r="A493" s="28" t="s">
        <v>757</v>
      </c>
      <c r="B493" s="28">
        <v>49064</v>
      </c>
      <c r="C493" s="28">
        <v>90.71</v>
      </c>
      <c r="D493" s="28">
        <v>10.89</v>
      </c>
      <c r="E493" s="28">
        <v>987.91</v>
      </c>
      <c r="F493" s="28">
        <v>973</v>
      </c>
      <c r="G493" s="28">
        <v>1.5E-3</v>
      </c>
      <c r="H493" s="28">
        <v>2.0000000000000001E-4</v>
      </c>
      <c r="I493" s="28">
        <v>4.1000000000000003E-3</v>
      </c>
      <c r="J493" s="28">
        <v>1.1000000000000001E-3</v>
      </c>
      <c r="K493" s="28">
        <v>8.2000000000000007E-3</v>
      </c>
      <c r="L493" s="28">
        <v>0.97319999999999995</v>
      </c>
      <c r="M493" s="28">
        <v>1.15E-2</v>
      </c>
      <c r="N493" s="28">
        <v>0.53859999999999997</v>
      </c>
      <c r="O493" s="28">
        <v>1.6000000000000001E-3</v>
      </c>
      <c r="P493" s="28">
        <v>0.1545</v>
      </c>
      <c r="Q493" s="28">
        <v>48.21</v>
      </c>
      <c r="R493" s="29">
        <v>47853.48</v>
      </c>
      <c r="S493" s="28">
        <v>0.2253</v>
      </c>
      <c r="T493" s="28">
        <v>0.15260000000000001</v>
      </c>
      <c r="U493" s="28">
        <v>0.62209999999999999</v>
      </c>
      <c r="V493" s="28">
        <v>16.79</v>
      </c>
      <c r="W493" s="28">
        <v>8.0299999999999994</v>
      </c>
      <c r="X493" s="29">
        <v>62994.41</v>
      </c>
      <c r="Y493" s="28">
        <v>118.28</v>
      </c>
      <c r="Z493" s="29">
        <v>76163.28</v>
      </c>
      <c r="AA493" s="28">
        <v>0.87839999999999996</v>
      </c>
      <c r="AB493" s="28">
        <v>4.9599999999999998E-2</v>
      </c>
      <c r="AC493" s="28">
        <v>7.0499999999999993E-2</v>
      </c>
      <c r="AD493" s="28">
        <v>1.5E-3</v>
      </c>
      <c r="AE493" s="28">
        <v>0.1225</v>
      </c>
      <c r="AF493" s="28">
        <v>76.16</v>
      </c>
      <c r="AG493" s="29">
        <v>1811.77</v>
      </c>
      <c r="AH493" s="28">
        <v>273.48</v>
      </c>
      <c r="AI493" s="29">
        <v>68210.7</v>
      </c>
      <c r="AJ493" s="28" t="s">
        <v>16</v>
      </c>
      <c r="AK493" s="29">
        <v>27562</v>
      </c>
      <c r="AL493" s="29">
        <v>38568.519999999997</v>
      </c>
      <c r="AM493" s="28">
        <v>32.86</v>
      </c>
      <c r="AN493" s="28">
        <v>22.91</v>
      </c>
      <c r="AO493" s="28">
        <v>24.69</v>
      </c>
      <c r="AP493" s="28">
        <v>4.33</v>
      </c>
      <c r="AQ493" s="29">
        <v>1127.7</v>
      </c>
      <c r="AR493" s="28">
        <v>0.91090000000000004</v>
      </c>
      <c r="AS493" s="29">
        <v>1209.04</v>
      </c>
      <c r="AT493" s="29">
        <v>2202.8200000000002</v>
      </c>
      <c r="AU493" s="29">
        <v>5406.51</v>
      </c>
      <c r="AV493" s="28">
        <v>858.44</v>
      </c>
      <c r="AW493" s="28">
        <v>256.67</v>
      </c>
      <c r="AX493" s="29">
        <v>9933.4699999999993</v>
      </c>
      <c r="AY493" s="29">
        <v>6387.52</v>
      </c>
      <c r="AZ493" s="28">
        <v>0.63490000000000002</v>
      </c>
      <c r="BA493" s="29">
        <v>2298.5700000000002</v>
      </c>
      <c r="BB493" s="28">
        <v>0.22850000000000001</v>
      </c>
      <c r="BC493" s="29">
        <v>1373.83</v>
      </c>
      <c r="BD493" s="28">
        <v>0.1366</v>
      </c>
      <c r="BE493" s="29">
        <v>10059.91</v>
      </c>
      <c r="BF493" s="29">
        <v>6191.96</v>
      </c>
      <c r="BG493" s="28">
        <v>3.0051000000000001</v>
      </c>
      <c r="BH493" s="28">
        <v>0.5302</v>
      </c>
      <c r="BI493" s="28">
        <v>0.22900000000000001</v>
      </c>
      <c r="BJ493" s="28">
        <v>0.1789</v>
      </c>
      <c r="BK493" s="28">
        <v>3.9699999999999999E-2</v>
      </c>
      <c r="BL493" s="28">
        <v>2.2200000000000001E-2</v>
      </c>
    </row>
    <row r="494" spans="1:64" x14ac:dyDescent="0.25">
      <c r="A494" s="28" t="s">
        <v>758</v>
      </c>
      <c r="B494" s="28">
        <v>50237</v>
      </c>
      <c r="C494" s="28">
        <v>84.52</v>
      </c>
      <c r="D494" s="28">
        <v>9.64</v>
      </c>
      <c r="E494" s="28">
        <v>814.43</v>
      </c>
      <c r="F494" s="28">
        <v>804.24</v>
      </c>
      <c r="G494" s="28">
        <v>2.3999999999999998E-3</v>
      </c>
      <c r="H494" s="28">
        <v>1E-4</v>
      </c>
      <c r="I494" s="28">
        <v>3.5000000000000001E-3</v>
      </c>
      <c r="J494" s="28">
        <v>1.1000000000000001E-3</v>
      </c>
      <c r="K494" s="28">
        <v>1.0999999999999999E-2</v>
      </c>
      <c r="L494" s="28">
        <v>0.96779999999999999</v>
      </c>
      <c r="M494" s="28">
        <v>1.41E-2</v>
      </c>
      <c r="N494" s="28">
        <v>0.41370000000000001</v>
      </c>
      <c r="O494" s="28">
        <v>1.9E-3</v>
      </c>
      <c r="P494" s="28">
        <v>0.13669999999999999</v>
      </c>
      <c r="Q494" s="28">
        <v>40.78</v>
      </c>
      <c r="R494" s="29">
        <v>46129.04</v>
      </c>
      <c r="S494" s="28">
        <v>0.23269999999999999</v>
      </c>
      <c r="T494" s="28">
        <v>0.16889999999999999</v>
      </c>
      <c r="U494" s="28">
        <v>0.59840000000000004</v>
      </c>
      <c r="V494" s="28">
        <v>16.600000000000001</v>
      </c>
      <c r="W494" s="28">
        <v>7.46</v>
      </c>
      <c r="X494" s="29">
        <v>56223.15</v>
      </c>
      <c r="Y494" s="28">
        <v>105.3</v>
      </c>
      <c r="Z494" s="29">
        <v>91609.42</v>
      </c>
      <c r="AA494" s="28">
        <v>0.91790000000000005</v>
      </c>
      <c r="AB494" s="28">
        <v>4.4200000000000003E-2</v>
      </c>
      <c r="AC494" s="28">
        <v>3.6400000000000002E-2</v>
      </c>
      <c r="AD494" s="28">
        <v>1.4E-3</v>
      </c>
      <c r="AE494" s="28">
        <v>8.2900000000000001E-2</v>
      </c>
      <c r="AF494" s="28">
        <v>91.61</v>
      </c>
      <c r="AG494" s="29">
        <v>2232.15</v>
      </c>
      <c r="AH494" s="28">
        <v>358.08</v>
      </c>
      <c r="AI494" s="29">
        <v>84475.7</v>
      </c>
      <c r="AJ494" s="28" t="s">
        <v>16</v>
      </c>
      <c r="AK494" s="29">
        <v>30050</v>
      </c>
      <c r="AL494" s="29">
        <v>39934.28</v>
      </c>
      <c r="AM494" s="28">
        <v>36.26</v>
      </c>
      <c r="AN494" s="28">
        <v>23.7</v>
      </c>
      <c r="AO494" s="28">
        <v>25.22</v>
      </c>
      <c r="AP494" s="28">
        <v>4.59</v>
      </c>
      <c r="AQ494" s="29">
        <v>1031.6300000000001</v>
      </c>
      <c r="AR494" s="28">
        <v>1.1771</v>
      </c>
      <c r="AS494" s="29">
        <v>1244.58</v>
      </c>
      <c r="AT494" s="29">
        <v>1983.43</v>
      </c>
      <c r="AU494" s="29">
        <v>5232.1899999999996</v>
      </c>
      <c r="AV494" s="28">
        <v>768.15</v>
      </c>
      <c r="AW494" s="28">
        <v>216.63</v>
      </c>
      <c r="AX494" s="29">
        <v>9444.98</v>
      </c>
      <c r="AY494" s="29">
        <v>5557.01</v>
      </c>
      <c r="AZ494" s="28">
        <v>0.58299999999999996</v>
      </c>
      <c r="BA494" s="29">
        <v>3167.24</v>
      </c>
      <c r="BB494" s="28">
        <v>0.33229999999999998</v>
      </c>
      <c r="BC494" s="28">
        <v>806.8</v>
      </c>
      <c r="BD494" s="28">
        <v>8.4599999999999995E-2</v>
      </c>
      <c r="BE494" s="29">
        <v>9531.0499999999993</v>
      </c>
      <c r="BF494" s="29">
        <v>5173.91</v>
      </c>
      <c r="BG494" s="28">
        <v>2.2141000000000002</v>
      </c>
      <c r="BH494" s="28">
        <v>0.53620000000000001</v>
      </c>
      <c r="BI494" s="28">
        <v>0.2109</v>
      </c>
      <c r="BJ494" s="28">
        <v>0.1842</v>
      </c>
      <c r="BK494" s="28">
        <v>3.6700000000000003E-2</v>
      </c>
      <c r="BL494" s="28">
        <v>3.2099999999999997E-2</v>
      </c>
    </row>
    <row r="495" spans="1:64" x14ac:dyDescent="0.25">
      <c r="A495" s="28" t="s">
        <v>759</v>
      </c>
      <c r="B495" s="28">
        <v>48041</v>
      </c>
      <c r="C495" s="28">
        <v>46.76</v>
      </c>
      <c r="D495" s="28">
        <v>81.77</v>
      </c>
      <c r="E495" s="29">
        <v>3823.79</v>
      </c>
      <c r="F495" s="29">
        <v>3659.38</v>
      </c>
      <c r="G495" s="28">
        <v>1.3299999999999999E-2</v>
      </c>
      <c r="H495" s="28">
        <v>4.0000000000000002E-4</v>
      </c>
      <c r="I495" s="28">
        <v>4.2200000000000001E-2</v>
      </c>
      <c r="J495" s="28">
        <v>1.9E-3</v>
      </c>
      <c r="K495" s="28">
        <v>2.6499999999999999E-2</v>
      </c>
      <c r="L495" s="28">
        <v>0.87609999999999999</v>
      </c>
      <c r="M495" s="28">
        <v>3.9699999999999999E-2</v>
      </c>
      <c r="N495" s="28">
        <v>0.26029999999999998</v>
      </c>
      <c r="O495" s="28">
        <v>9.1000000000000004E-3</v>
      </c>
      <c r="P495" s="28">
        <v>0.114</v>
      </c>
      <c r="Q495" s="28">
        <v>153.94</v>
      </c>
      <c r="R495" s="29">
        <v>57054.61</v>
      </c>
      <c r="S495" s="28">
        <v>0.2278</v>
      </c>
      <c r="T495" s="28">
        <v>0.2387</v>
      </c>
      <c r="U495" s="28">
        <v>0.53349999999999997</v>
      </c>
      <c r="V495" s="28">
        <v>20.059999999999999</v>
      </c>
      <c r="W495" s="28">
        <v>20.12</v>
      </c>
      <c r="X495" s="29">
        <v>78170.5</v>
      </c>
      <c r="Y495" s="28">
        <v>186.12</v>
      </c>
      <c r="Z495" s="29">
        <v>146966.46</v>
      </c>
      <c r="AA495" s="28">
        <v>0.82030000000000003</v>
      </c>
      <c r="AB495" s="28">
        <v>0.154</v>
      </c>
      <c r="AC495" s="28">
        <v>2.4799999999999999E-2</v>
      </c>
      <c r="AD495" s="28">
        <v>8.9999999999999998E-4</v>
      </c>
      <c r="AE495" s="28">
        <v>0.1799</v>
      </c>
      <c r="AF495" s="28">
        <v>146.97</v>
      </c>
      <c r="AG495" s="29">
        <v>4882.16</v>
      </c>
      <c r="AH495" s="28">
        <v>606.02</v>
      </c>
      <c r="AI495" s="29">
        <v>159290.75</v>
      </c>
      <c r="AJ495" s="28" t="s">
        <v>16</v>
      </c>
      <c r="AK495" s="29">
        <v>35985</v>
      </c>
      <c r="AL495" s="29">
        <v>54443.85</v>
      </c>
      <c r="AM495" s="28">
        <v>54.76</v>
      </c>
      <c r="AN495" s="28">
        <v>32.4</v>
      </c>
      <c r="AO495" s="28">
        <v>34.6</v>
      </c>
      <c r="AP495" s="28">
        <v>4.8099999999999996</v>
      </c>
      <c r="AQ495" s="29">
        <v>1396.8</v>
      </c>
      <c r="AR495" s="28">
        <v>0.85860000000000003</v>
      </c>
      <c r="AS495" s="29">
        <v>1043.32</v>
      </c>
      <c r="AT495" s="29">
        <v>1806.78</v>
      </c>
      <c r="AU495" s="29">
        <v>5253.29</v>
      </c>
      <c r="AV495" s="28">
        <v>886.2</v>
      </c>
      <c r="AW495" s="28">
        <v>227.4</v>
      </c>
      <c r="AX495" s="29">
        <v>9216.99</v>
      </c>
      <c r="AY495" s="29">
        <v>3565.27</v>
      </c>
      <c r="AZ495" s="28">
        <v>0.40539999999999998</v>
      </c>
      <c r="BA495" s="29">
        <v>4670.93</v>
      </c>
      <c r="BB495" s="28">
        <v>0.53110000000000002</v>
      </c>
      <c r="BC495" s="28">
        <v>558.73</v>
      </c>
      <c r="BD495" s="28">
        <v>6.3500000000000001E-2</v>
      </c>
      <c r="BE495" s="29">
        <v>8794.94</v>
      </c>
      <c r="BF495" s="29">
        <v>2552.9699999999998</v>
      </c>
      <c r="BG495" s="28">
        <v>0.53890000000000005</v>
      </c>
      <c r="BH495" s="28">
        <v>0.59970000000000001</v>
      </c>
      <c r="BI495" s="28">
        <v>0.2266</v>
      </c>
      <c r="BJ495" s="28">
        <v>0.124</v>
      </c>
      <c r="BK495" s="28">
        <v>3.1199999999999999E-2</v>
      </c>
      <c r="BL495" s="28">
        <v>1.8499999999999999E-2</v>
      </c>
    </row>
    <row r="496" spans="1:64" x14ac:dyDescent="0.25">
      <c r="A496" s="28" t="s">
        <v>760</v>
      </c>
      <c r="B496" s="28">
        <v>47381</v>
      </c>
      <c r="C496" s="28">
        <v>87.9</v>
      </c>
      <c r="D496" s="28">
        <v>31.86</v>
      </c>
      <c r="E496" s="29">
        <v>2800.65</v>
      </c>
      <c r="F496" s="29">
        <v>2704.29</v>
      </c>
      <c r="G496" s="28">
        <v>6.4000000000000003E-3</v>
      </c>
      <c r="H496" s="28">
        <v>4.0000000000000002E-4</v>
      </c>
      <c r="I496" s="28">
        <v>8.5000000000000006E-3</v>
      </c>
      <c r="J496" s="28">
        <v>1.5E-3</v>
      </c>
      <c r="K496" s="28">
        <v>1.4999999999999999E-2</v>
      </c>
      <c r="L496" s="28">
        <v>0.94530000000000003</v>
      </c>
      <c r="M496" s="28">
        <v>2.2800000000000001E-2</v>
      </c>
      <c r="N496" s="28">
        <v>0.36480000000000001</v>
      </c>
      <c r="O496" s="28">
        <v>4.8999999999999998E-3</v>
      </c>
      <c r="P496" s="28">
        <v>0.13550000000000001</v>
      </c>
      <c r="Q496" s="28">
        <v>119.82</v>
      </c>
      <c r="R496" s="29">
        <v>54858.87</v>
      </c>
      <c r="S496" s="28">
        <v>0.1925</v>
      </c>
      <c r="T496" s="28">
        <v>0.19439999999999999</v>
      </c>
      <c r="U496" s="28">
        <v>0.61309999999999998</v>
      </c>
      <c r="V496" s="28">
        <v>18.53</v>
      </c>
      <c r="W496" s="28">
        <v>16.23</v>
      </c>
      <c r="X496" s="29">
        <v>74288.160000000003</v>
      </c>
      <c r="Y496" s="28">
        <v>166.79</v>
      </c>
      <c r="Z496" s="29">
        <v>144401.45000000001</v>
      </c>
      <c r="AA496" s="28">
        <v>0.74299999999999999</v>
      </c>
      <c r="AB496" s="28">
        <v>0.20480000000000001</v>
      </c>
      <c r="AC496" s="28">
        <v>5.1200000000000002E-2</v>
      </c>
      <c r="AD496" s="28">
        <v>1E-3</v>
      </c>
      <c r="AE496" s="28">
        <v>0.25929999999999997</v>
      </c>
      <c r="AF496" s="28">
        <v>144.4</v>
      </c>
      <c r="AG496" s="29">
        <v>4238.1400000000003</v>
      </c>
      <c r="AH496" s="28">
        <v>482.32</v>
      </c>
      <c r="AI496" s="29">
        <v>151934.03</v>
      </c>
      <c r="AJ496" s="28" t="s">
        <v>16</v>
      </c>
      <c r="AK496" s="29">
        <v>31245</v>
      </c>
      <c r="AL496" s="29">
        <v>45045.3</v>
      </c>
      <c r="AM496" s="28">
        <v>47.2</v>
      </c>
      <c r="AN496" s="28">
        <v>27.87</v>
      </c>
      <c r="AO496" s="28">
        <v>31.18</v>
      </c>
      <c r="AP496" s="28">
        <v>3.74</v>
      </c>
      <c r="AQ496" s="29">
        <v>1022.2</v>
      </c>
      <c r="AR496" s="28">
        <v>1.0345</v>
      </c>
      <c r="AS496" s="29">
        <v>1117.04</v>
      </c>
      <c r="AT496" s="29">
        <v>1709.4</v>
      </c>
      <c r="AU496" s="29">
        <v>5183.22</v>
      </c>
      <c r="AV496" s="28">
        <v>956.94</v>
      </c>
      <c r="AW496" s="28">
        <v>251.7</v>
      </c>
      <c r="AX496" s="29">
        <v>9218.2900000000009</v>
      </c>
      <c r="AY496" s="29">
        <v>3961.59</v>
      </c>
      <c r="AZ496" s="28">
        <v>0.4385</v>
      </c>
      <c r="BA496" s="29">
        <v>4341.8900000000003</v>
      </c>
      <c r="BB496" s="28">
        <v>0.48060000000000003</v>
      </c>
      <c r="BC496" s="28">
        <v>729.98</v>
      </c>
      <c r="BD496" s="28">
        <v>8.0799999999999997E-2</v>
      </c>
      <c r="BE496" s="29">
        <v>9033.4500000000007</v>
      </c>
      <c r="BF496" s="29">
        <v>2926.34</v>
      </c>
      <c r="BG496" s="28">
        <v>0.79890000000000005</v>
      </c>
      <c r="BH496" s="28">
        <v>0.58609999999999995</v>
      </c>
      <c r="BI496" s="28">
        <v>0.21890000000000001</v>
      </c>
      <c r="BJ496" s="28">
        <v>0.13650000000000001</v>
      </c>
      <c r="BK496" s="28">
        <v>3.1E-2</v>
      </c>
      <c r="BL496" s="28">
        <v>2.75E-2</v>
      </c>
    </row>
    <row r="497" spans="1:64" x14ac:dyDescent="0.25">
      <c r="A497" s="28" t="s">
        <v>761</v>
      </c>
      <c r="B497" s="28">
        <v>45807</v>
      </c>
      <c r="C497" s="28">
        <v>94.38</v>
      </c>
      <c r="D497" s="28">
        <v>10.82</v>
      </c>
      <c r="E497" s="29">
        <v>1021</v>
      </c>
      <c r="F497" s="29">
        <v>1047.67</v>
      </c>
      <c r="G497" s="28">
        <v>3.5000000000000001E-3</v>
      </c>
      <c r="H497" s="28">
        <v>2.0000000000000001E-4</v>
      </c>
      <c r="I497" s="28">
        <v>5.3E-3</v>
      </c>
      <c r="J497" s="28">
        <v>1.2999999999999999E-3</v>
      </c>
      <c r="K497" s="28">
        <v>2.0899999999999998E-2</v>
      </c>
      <c r="L497" s="28">
        <v>0.94920000000000004</v>
      </c>
      <c r="M497" s="28">
        <v>1.95E-2</v>
      </c>
      <c r="N497" s="28">
        <v>0.39219999999999999</v>
      </c>
      <c r="O497" s="28">
        <v>0</v>
      </c>
      <c r="P497" s="28">
        <v>0.14180000000000001</v>
      </c>
      <c r="Q497" s="28">
        <v>48.46</v>
      </c>
      <c r="R497" s="29">
        <v>48993.52</v>
      </c>
      <c r="S497" s="28">
        <v>0.26250000000000001</v>
      </c>
      <c r="T497" s="28">
        <v>0.17269999999999999</v>
      </c>
      <c r="U497" s="28">
        <v>0.56469999999999998</v>
      </c>
      <c r="V497" s="28">
        <v>17.7</v>
      </c>
      <c r="W497" s="28">
        <v>8.67</v>
      </c>
      <c r="X497" s="29">
        <v>59662.1</v>
      </c>
      <c r="Y497" s="28">
        <v>113.36</v>
      </c>
      <c r="Z497" s="29">
        <v>105825.94</v>
      </c>
      <c r="AA497" s="28">
        <v>0.87709999999999999</v>
      </c>
      <c r="AB497" s="28">
        <v>7.51E-2</v>
      </c>
      <c r="AC497" s="28">
        <v>4.5999999999999999E-2</v>
      </c>
      <c r="AD497" s="28">
        <v>1.8E-3</v>
      </c>
      <c r="AE497" s="28">
        <v>0.125</v>
      </c>
      <c r="AF497" s="28">
        <v>105.83</v>
      </c>
      <c r="AG497" s="29">
        <v>2564.9</v>
      </c>
      <c r="AH497" s="28">
        <v>381.92</v>
      </c>
      <c r="AI497" s="29">
        <v>102227.87</v>
      </c>
      <c r="AJ497" s="28" t="s">
        <v>16</v>
      </c>
      <c r="AK497" s="29">
        <v>30683</v>
      </c>
      <c r="AL497" s="29">
        <v>41301.760000000002</v>
      </c>
      <c r="AM497" s="28">
        <v>38.159999999999997</v>
      </c>
      <c r="AN497" s="28">
        <v>23.36</v>
      </c>
      <c r="AO497" s="28">
        <v>26.89</v>
      </c>
      <c r="AP497" s="28">
        <v>4.3499999999999996</v>
      </c>
      <c r="AQ497" s="29">
        <v>1104.5899999999999</v>
      </c>
      <c r="AR497" s="28">
        <v>1.2015</v>
      </c>
      <c r="AS497" s="29">
        <v>1107.83</v>
      </c>
      <c r="AT497" s="29">
        <v>1838.1</v>
      </c>
      <c r="AU497" s="29">
        <v>5021.33</v>
      </c>
      <c r="AV497" s="28">
        <v>871.76</v>
      </c>
      <c r="AW497" s="28">
        <v>219.94</v>
      </c>
      <c r="AX497" s="29">
        <v>9058.9599999999991</v>
      </c>
      <c r="AY497" s="29">
        <v>4812.3</v>
      </c>
      <c r="AZ497" s="28">
        <v>0.52859999999999996</v>
      </c>
      <c r="BA497" s="29">
        <v>3577.26</v>
      </c>
      <c r="BB497" s="28">
        <v>0.39290000000000003</v>
      </c>
      <c r="BC497" s="28">
        <v>715.16</v>
      </c>
      <c r="BD497" s="28">
        <v>7.85E-2</v>
      </c>
      <c r="BE497" s="29">
        <v>9104.7199999999993</v>
      </c>
      <c r="BF497" s="29">
        <v>4515.33</v>
      </c>
      <c r="BG497" s="28">
        <v>1.6873</v>
      </c>
      <c r="BH497" s="28">
        <v>0.54610000000000003</v>
      </c>
      <c r="BI497" s="28">
        <v>0.20960000000000001</v>
      </c>
      <c r="BJ497" s="28">
        <v>0.17649999999999999</v>
      </c>
      <c r="BK497" s="28">
        <v>3.8800000000000001E-2</v>
      </c>
      <c r="BL497" s="28">
        <v>2.9000000000000001E-2</v>
      </c>
    </row>
    <row r="498" spans="1:64" x14ac:dyDescent="0.25">
      <c r="A498" s="28" t="s">
        <v>762</v>
      </c>
      <c r="B498" s="28">
        <v>50427</v>
      </c>
      <c r="C498" s="28">
        <v>31.24</v>
      </c>
      <c r="D498" s="28">
        <v>153.49</v>
      </c>
      <c r="E498" s="29">
        <v>4794.75</v>
      </c>
      <c r="F498" s="29">
        <v>4641.5200000000004</v>
      </c>
      <c r="G498" s="28">
        <v>5.0599999999999999E-2</v>
      </c>
      <c r="H498" s="28">
        <v>2.0000000000000001E-4</v>
      </c>
      <c r="I498" s="28">
        <v>2.52E-2</v>
      </c>
      <c r="J498" s="28">
        <v>1E-3</v>
      </c>
      <c r="K498" s="28">
        <v>2.0199999999999999E-2</v>
      </c>
      <c r="L498" s="28">
        <v>0.87419999999999998</v>
      </c>
      <c r="M498" s="28">
        <v>2.8500000000000001E-2</v>
      </c>
      <c r="N498" s="28">
        <v>9.4899999999999998E-2</v>
      </c>
      <c r="O498" s="28">
        <v>1.21E-2</v>
      </c>
      <c r="P498" s="28">
        <v>9.8900000000000002E-2</v>
      </c>
      <c r="Q498" s="28">
        <v>209.54</v>
      </c>
      <c r="R498" s="29">
        <v>64853.52</v>
      </c>
      <c r="S498" s="28">
        <v>0.22919999999999999</v>
      </c>
      <c r="T498" s="28">
        <v>0.20860000000000001</v>
      </c>
      <c r="U498" s="28">
        <v>0.56230000000000002</v>
      </c>
      <c r="V498" s="28">
        <v>19.11</v>
      </c>
      <c r="W498" s="28">
        <v>23.43</v>
      </c>
      <c r="X498" s="29">
        <v>87313.15</v>
      </c>
      <c r="Y498" s="28">
        <v>202.68</v>
      </c>
      <c r="Z498" s="29">
        <v>200170.14</v>
      </c>
      <c r="AA498" s="28">
        <v>0.83230000000000004</v>
      </c>
      <c r="AB498" s="28">
        <v>0.14710000000000001</v>
      </c>
      <c r="AC498" s="28">
        <v>1.9800000000000002E-2</v>
      </c>
      <c r="AD498" s="28">
        <v>8.0000000000000004E-4</v>
      </c>
      <c r="AE498" s="28">
        <v>0.16769999999999999</v>
      </c>
      <c r="AF498" s="28">
        <v>200.17</v>
      </c>
      <c r="AG498" s="29">
        <v>7381.86</v>
      </c>
      <c r="AH498" s="28">
        <v>912.03</v>
      </c>
      <c r="AI498" s="29">
        <v>229920.51</v>
      </c>
      <c r="AJ498" s="28" t="s">
        <v>16</v>
      </c>
      <c r="AK498" s="29">
        <v>49820</v>
      </c>
      <c r="AL498" s="29">
        <v>88978.98</v>
      </c>
      <c r="AM498" s="28">
        <v>68.72</v>
      </c>
      <c r="AN498" s="28">
        <v>35.799999999999997</v>
      </c>
      <c r="AO498" s="28">
        <v>39.42</v>
      </c>
      <c r="AP498" s="28">
        <v>4.78</v>
      </c>
      <c r="AQ498" s="29">
        <v>1001.15</v>
      </c>
      <c r="AR498" s="28">
        <v>0.62129999999999996</v>
      </c>
      <c r="AS498" s="29">
        <v>1027.8900000000001</v>
      </c>
      <c r="AT498" s="29">
        <v>1887.34</v>
      </c>
      <c r="AU498" s="29">
        <v>6154.71</v>
      </c>
      <c r="AV498" s="29">
        <v>1128.98</v>
      </c>
      <c r="AW498" s="28">
        <v>406.63</v>
      </c>
      <c r="AX498" s="29">
        <v>10605.54</v>
      </c>
      <c r="AY498" s="29">
        <v>2923.52</v>
      </c>
      <c r="AZ498" s="28">
        <v>0.28899999999999998</v>
      </c>
      <c r="BA498" s="29">
        <v>6794.43</v>
      </c>
      <c r="BB498" s="28">
        <v>0.67159999999999997</v>
      </c>
      <c r="BC498" s="28">
        <v>398.81</v>
      </c>
      <c r="BD498" s="28">
        <v>3.9399999999999998E-2</v>
      </c>
      <c r="BE498" s="29">
        <v>10116.75</v>
      </c>
      <c r="BF498" s="29">
        <v>1433.38</v>
      </c>
      <c r="BG498" s="28">
        <v>0.16259999999999999</v>
      </c>
      <c r="BH498" s="28">
        <v>0.62719999999999998</v>
      </c>
      <c r="BI498" s="28">
        <v>0.22489999999999999</v>
      </c>
      <c r="BJ498" s="28">
        <v>9.7100000000000006E-2</v>
      </c>
      <c r="BK498" s="28">
        <v>2.9600000000000001E-2</v>
      </c>
      <c r="BL498" s="28">
        <v>2.1100000000000001E-2</v>
      </c>
    </row>
    <row r="499" spans="1:64" x14ac:dyDescent="0.25">
      <c r="A499" s="28" t="s">
        <v>763</v>
      </c>
      <c r="B499" s="28">
        <v>44818</v>
      </c>
      <c r="C499" s="28">
        <v>15.05</v>
      </c>
      <c r="D499" s="28">
        <v>414.79</v>
      </c>
      <c r="E499" s="29">
        <v>6241.58</v>
      </c>
      <c r="F499" s="29">
        <v>5287.43</v>
      </c>
      <c r="G499" s="28">
        <v>4.1999999999999997E-3</v>
      </c>
      <c r="H499" s="28">
        <v>4.0000000000000002E-4</v>
      </c>
      <c r="I499" s="28">
        <v>0.3463</v>
      </c>
      <c r="J499" s="28">
        <v>1.4E-3</v>
      </c>
      <c r="K499" s="28">
        <v>7.0900000000000005E-2</v>
      </c>
      <c r="L499" s="28">
        <v>0.49009999999999998</v>
      </c>
      <c r="M499" s="28">
        <v>8.6599999999999996E-2</v>
      </c>
      <c r="N499" s="28">
        <v>0.74029999999999996</v>
      </c>
      <c r="O499" s="28">
        <v>2.5899999999999999E-2</v>
      </c>
      <c r="P499" s="28">
        <v>0.15479999999999999</v>
      </c>
      <c r="Q499" s="28">
        <v>236.69</v>
      </c>
      <c r="R499" s="29">
        <v>55930.18</v>
      </c>
      <c r="S499" s="28">
        <v>0.21410000000000001</v>
      </c>
      <c r="T499" s="28">
        <v>0.19170000000000001</v>
      </c>
      <c r="U499" s="28">
        <v>0.59430000000000005</v>
      </c>
      <c r="V499" s="28">
        <v>18.28</v>
      </c>
      <c r="W499" s="28">
        <v>38.270000000000003</v>
      </c>
      <c r="X499" s="29">
        <v>77601.7</v>
      </c>
      <c r="Y499" s="28">
        <v>161.61000000000001</v>
      </c>
      <c r="Z499" s="29">
        <v>84476.5</v>
      </c>
      <c r="AA499" s="28">
        <v>0.69840000000000002</v>
      </c>
      <c r="AB499" s="28">
        <v>0.2641</v>
      </c>
      <c r="AC499" s="28">
        <v>3.5400000000000001E-2</v>
      </c>
      <c r="AD499" s="28">
        <v>2.0999999999999999E-3</v>
      </c>
      <c r="AE499" s="28">
        <v>0.30399999999999999</v>
      </c>
      <c r="AF499" s="28">
        <v>84.48</v>
      </c>
      <c r="AG499" s="29">
        <v>3106.57</v>
      </c>
      <c r="AH499" s="28">
        <v>415.6</v>
      </c>
      <c r="AI499" s="29">
        <v>90579.02</v>
      </c>
      <c r="AJ499" s="28" t="s">
        <v>16</v>
      </c>
      <c r="AK499" s="29">
        <v>23742</v>
      </c>
      <c r="AL499" s="29">
        <v>33615.67</v>
      </c>
      <c r="AM499" s="28">
        <v>57.81</v>
      </c>
      <c r="AN499" s="28">
        <v>33.979999999999997</v>
      </c>
      <c r="AO499" s="28">
        <v>42.02</v>
      </c>
      <c r="AP499" s="28">
        <v>4.3600000000000003</v>
      </c>
      <c r="AQ499" s="28">
        <v>659.12</v>
      </c>
      <c r="AR499" s="28">
        <v>1.2188000000000001</v>
      </c>
      <c r="AS499" s="29">
        <v>1382.19</v>
      </c>
      <c r="AT499" s="29">
        <v>2096.59</v>
      </c>
      <c r="AU499" s="29">
        <v>6417.81</v>
      </c>
      <c r="AV499" s="29">
        <v>1125.0899999999999</v>
      </c>
      <c r="AW499" s="28">
        <v>599.48</v>
      </c>
      <c r="AX499" s="29">
        <v>11621.15</v>
      </c>
      <c r="AY499" s="29">
        <v>6403.23</v>
      </c>
      <c r="AZ499" s="28">
        <v>0.54769999999999996</v>
      </c>
      <c r="BA499" s="29">
        <v>3518.36</v>
      </c>
      <c r="BB499" s="28">
        <v>0.3009</v>
      </c>
      <c r="BC499" s="29">
        <v>1770.55</v>
      </c>
      <c r="BD499" s="28">
        <v>0.15140000000000001</v>
      </c>
      <c r="BE499" s="29">
        <v>11692.13</v>
      </c>
      <c r="BF499" s="29">
        <v>4646.42</v>
      </c>
      <c r="BG499" s="28">
        <v>2.3658999999999999</v>
      </c>
      <c r="BH499" s="28">
        <v>0.54620000000000002</v>
      </c>
      <c r="BI499" s="28">
        <v>0.19650000000000001</v>
      </c>
      <c r="BJ499" s="28">
        <v>0.21729999999999999</v>
      </c>
      <c r="BK499" s="28">
        <v>2.6599999999999999E-2</v>
      </c>
      <c r="BL499" s="28">
        <v>1.34E-2</v>
      </c>
    </row>
    <row r="500" spans="1:64" x14ac:dyDescent="0.25">
      <c r="A500" s="28" t="s">
        <v>764</v>
      </c>
      <c r="B500" s="28">
        <v>48223</v>
      </c>
      <c r="C500" s="28">
        <v>36.29</v>
      </c>
      <c r="D500" s="28">
        <v>111.25</v>
      </c>
      <c r="E500" s="29">
        <v>4036.94</v>
      </c>
      <c r="F500" s="29">
        <v>3893.48</v>
      </c>
      <c r="G500" s="28">
        <v>1.9599999999999999E-2</v>
      </c>
      <c r="H500" s="28">
        <v>5.0000000000000001E-4</v>
      </c>
      <c r="I500" s="28">
        <v>7.4999999999999997E-2</v>
      </c>
      <c r="J500" s="28">
        <v>1.6000000000000001E-3</v>
      </c>
      <c r="K500" s="28">
        <v>3.1899999999999998E-2</v>
      </c>
      <c r="L500" s="28">
        <v>0.81679999999999997</v>
      </c>
      <c r="M500" s="28">
        <v>5.4699999999999999E-2</v>
      </c>
      <c r="N500" s="28">
        <v>0.39839999999999998</v>
      </c>
      <c r="O500" s="28">
        <v>1.46E-2</v>
      </c>
      <c r="P500" s="28">
        <v>0.13250000000000001</v>
      </c>
      <c r="Q500" s="28">
        <v>177.48</v>
      </c>
      <c r="R500" s="29">
        <v>58658.17</v>
      </c>
      <c r="S500" s="28">
        <v>0.21260000000000001</v>
      </c>
      <c r="T500" s="28">
        <v>0.1895</v>
      </c>
      <c r="U500" s="28">
        <v>0.59789999999999999</v>
      </c>
      <c r="V500" s="28">
        <v>18.079999999999998</v>
      </c>
      <c r="W500" s="28">
        <v>24.87</v>
      </c>
      <c r="X500" s="29">
        <v>78962.509999999995</v>
      </c>
      <c r="Y500" s="28">
        <v>159.4</v>
      </c>
      <c r="Z500" s="29">
        <v>160315.20000000001</v>
      </c>
      <c r="AA500" s="28">
        <v>0.69640000000000002</v>
      </c>
      <c r="AB500" s="28">
        <v>0.27910000000000001</v>
      </c>
      <c r="AC500" s="28">
        <v>2.3400000000000001E-2</v>
      </c>
      <c r="AD500" s="28">
        <v>1.1000000000000001E-3</v>
      </c>
      <c r="AE500" s="28">
        <v>0.30430000000000001</v>
      </c>
      <c r="AF500" s="28">
        <v>160.32</v>
      </c>
      <c r="AG500" s="29">
        <v>5935.48</v>
      </c>
      <c r="AH500" s="28">
        <v>657.11</v>
      </c>
      <c r="AI500" s="29">
        <v>179068.49</v>
      </c>
      <c r="AJ500" s="28" t="s">
        <v>16</v>
      </c>
      <c r="AK500" s="29">
        <v>31524</v>
      </c>
      <c r="AL500" s="29">
        <v>47737.54</v>
      </c>
      <c r="AM500" s="28">
        <v>62.78</v>
      </c>
      <c r="AN500" s="28">
        <v>35.08</v>
      </c>
      <c r="AO500" s="28">
        <v>40</v>
      </c>
      <c r="AP500" s="28">
        <v>4.91</v>
      </c>
      <c r="AQ500" s="29">
        <v>1170.54</v>
      </c>
      <c r="AR500" s="28">
        <v>1.0084</v>
      </c>
      <c r="AS500" s="29">
        <v>1098.9000000000001</v>
      </c>
      <c r="AT500" s="29">
        <v>1817.84</v>
      </c>
      <c r="AU500" s="29">
        <v>6034.5</v>
      </c>
      <c r="AV500" s="29">
        <v>1032.75</v>
      </c>
      <c r="AW500" s="28">
        <v>257.44</v>
      </c>
      <c r="AX500" s="29">
        <v>10241.43</v>
      </c>
      <c r="AY500" s="29">
        <v>3682.9</v>
      </c>
      <c r="AZ500" s="28">
        <v>0.36230000000000001</v>
      </c>
      <c r="BA500" s="29">
        <v>5695.04</v>
      </c>
      <c r="BB500" s="28">
        <v>0.56020000000000003</v>
      </c>
      <c r="BC500" s="28">
        <v>788.57</v>
      </c>
      <c r="BD500" s="28">
        <v>7.7600000000000002E-2</v>
      </c>
      <c r="BE500" s="29">
        <v>10166.52</v>
      </c>
      <c r="BF500" s="29">
        <v>2108.5100000000002</v>
      </c>
      <c r="BG500" s="28">
        <v>0.45889999999999997</v>
      </c>
      <c r="BH500" s="28">
        <v>0.6008</v>
      </c>
      <c r="BI500" s="28">
        <v>0.22450000000000001</v>
      </c>
      <c r="BJ500" s="28">
        <v>0.1227</v>
      </c>
      <c r="BK500" s="28">
        <v>3.1199999999999999E-2</v>
      </c>
      <c r="BL500" s="28">
        <v>2.0799999999999999E-2</v>
      </c>
    </row>
    <row r="501" spans="1:64" x14ac:dyDescent="0.25">
      <c r="A501" s="28" t="s">
        <v>765</v>
      </c>
      <c r="B501" s="28">
        <v>48371</v>
      </c>
      <c r="C501" s="28">
        <v>84.14</v>
      </c>
      <c r="D501" s="28">
        <v>16.809999999999999</v>
      </c>
      <c r="E501" s="29">
        <v>1414.45</v>
      </c>
      <c r="F501" s="29">
        <v>1404.95</v>
      </c>
      <c r="G501" s="28">
        <v>3.5000000000000001E-3</v>
      </c>
      <c r="H501" s="28">
        <v>0</v>
      </c>
      <c r="I501" s="28">
        <v>4.5999999999999999E-3</v>
      </c>
      <c r="J501" s="28">
        <v>1E-3</v>
      </c>
      <c r="K501" s="28">
        <v>7.7999999999999996E-3</v>
      </c>
      <c r="L501" s="28">
        <v>0.97099999999999997</v>
      </c>
      <c r="M501" s="28">
        <v>1.21E-2</v>
      </c>
      <c r="N501" s="28">
        <v>0.36470000000000002</v>
      </c>
      <c r="O501" s="28">
        <v>4.0000000000000002E-4</v>
      </c>
      <c r="P501" s="28">
        <v>0.1258</v>
      </c>
      <c r="Q501" s="28">
        <v>64.8</v>
      </c>
      <c r="R501" s="29">
        <v>52457.31</v>
      </c>
      <c r="S501" s="28">
        <v>0.20250000000000001</v>
      </c>
      <c r="T501" s="28">
        <v>0.20039999999999999</v>
      </c>
      <c r="U501" s="28">
        <v>0.59699999999999998</v>
      </c>
      <c r="V501" s="28">
        <v>18.2</v>
      </c>
      <c r="W501" s="28">
        <v>10.28</v>
      </c>
      <c r="X501" s="29">
        <v>66439.039999999994</v>
      </c>
      <c r="Y501" s="28">
        <v>132.13999999999999</v>
      </c>
      <c r="Z501" s="29">
        <v>129298.79</v>
      </c>
      <c r="AA501" s="28">
        <v>0.83389999999999997</v>
      </c>
      <c r="AB501" s="28">
        <v>0.1162</v>
      </c>
      <c r="AC501" s="28">
        <v>4.8599999999999997E-2</v>
      </c>
      <c r="AD501" s="28">
        <v>1.1999999999999999E-3</v>
      </c>
      <c r="AE501" s="28">
        <v>0.16650000000000001</v>
      </c>
      <c r="AF501" s="28">
        <v>129.30000000000001</v>
      </c>
      <c r="AG501" s="29">
        <v>3651.91</v>
      </c>
      <c r="AH501" s="28">
        <v>462.99</v>
      </c>
      <c r="AI501" s="29">
        <v>129044.15</v>
      </c>
      <c r="AJ501" s="28" t="s">
        <v>16</v>
      </c>
      <c r="AK501" s="29">
        <v>32365</v>
      </c>
      <c r="AL501" s="29">
        <v>45270.05</v>
      </c>
      <c r="AM501" s="28">
        <v>45.3</v>
      </c>
      <c r="AN501" s="28">
        <v>27.16</v>
      </c>
      <c r="AO501" s="28">
        <v>30.75</v>
      </c>
      <c r="AP501" s="28">
        <v>4.58</v>
      </c>
      <c r="AQ501" s="29">
        <v>1034.76</v>
      </c>
      <c r="AR501" s="28">
        <v>1.0401</v>
      </c>
      <c r="AS501" s="29">
        <v>1147.58</v>
      </c>
      <c r="AT501" s="29">
        <v>1898.21</v>
      </c>
      <c r="AU501" s="29">
        <v>4940.1899999999996</v>
      </c>
      <c r="AV501" s="28">
        <v>935.59</v>
      </c>
      <c r="AW501" s="28">
        <v>212.16</v>
      </c>
      <c r="AX501" s="29">
        <v>9133.73</v>
      </c>
      <c r="AY501" s="29">
        <v>4289.88</v>
      </c>
      <c r="AZ501" s="28">
        <v>0.47539999999999999</v>
      </c>
      <c r="BA501" s="29">
        <v>4034.56</v>
      </c>
      <c r="BB501" s="28">
        <v>0.4471</v>
      </c>
      <c r="BC501" s="28">
        <v>700.22</v>
      </c>
      <c r="BD501" s="28">
        <v>7.7600000000000002E-2</v>
      </c>
      <c r="BE501" s="29">
        <v>9024.67</v>
      </c>
      <c r="BF501" s="29">
        <v>3632.22</v>
      </c>
      <c r="BG501" s="28">
        <v>1.0773999999999999</v>
      </c>
      <c r="BH501" s="28">
        <v>0.56659999999999999</v>
      </c>
      <c r="BI501" s="28">
        <v>0.22140000000000001</v>
      </c>
      <c r="BJ501" s="28">
        <v>0.15310000000000001</v>
      </c>
      <c r="BK501" s="28">
        <v>3.4599999999999999E-2</v>
      </c>
      <c r="BL501" s="28">
        <v>2.4299999999999999E-2</v>
      </c>
    </row>
    <row r="502" spans="1:64" x14ac:dyDescent="0.25">
      <c r="A502" s="28" t="s">
        <v>766</v>
      </c>
      <c r="B502" s="28">
        <v>50062</v>
      </c>
      <c r="C502" s="28">
        <v>73.67</v>
      </c>
      <c r="D502" s="28">
        <v>34.68</v>
      </c>
      <c r="E502" s="29">
        <v>2555.11</v>
      </c>
      <c r="F502" s="29">
        <v>2450.9499999999998</v>
      </c>
      <c r="G502" s="28">
        <v>7.1000000000000004E-3</v>
      </c>
      <c r="H502" s="28">
        <v>2.9999999999999997E-4</v>
      </c>
      <c r="I502" s="28">
        <v>1.55E-2</v>
      </c>
      <c r="J502" s="28">
        <v>8.9999999999999998E-4</v>
      </c>
      <c r="K502" s="28">
        <v>1.7000000000000001E-2</v>
      </c>
      <c r="L502" s="28">
        <v>0.92630000000000001</v>
      </c>
      <c r="M502" s="28">
        <v>3.2899999999999999E-2</v>
      </c>
      <c r="N502" s="28">
        <v>0.50309999999999999</v>
      </c>
      <c r="O502" s="28">
        <v>5.5999999999999999E-3</v>
      </c>
      <c r="P502" s="28">
        <v>0.15229999999999999</v>
      </c>
      <c r="Q502" s="28">
        <v>110.71</v>
      </c>
      <c r="R502" s="29">
        <v>51910.83</v>
      </c>
      <c r="S502" s="28">
        <v>0.18540000000000001</v>
      </c>
      <c r="T502" s="28">
        <v>0.17849999999999999</v>
      </c>
      <c r="U502" s="28">
        <v>0.63619999999999999</v>
      </c>
      <c r="V502" s="28">
        <v>18.05</v>
      </c>
      <c r="W502" s="28">
        <v>15.92</v>
      </c>
      <c r="X502" s="29">
        <v>70578.559999999998</v>
      </c>
      <c r="Y502" s="28">
        <v>155.87</v>
      </c>
      <c r="Z502" s="29">
        <v>128242.56</v>
      </c>
      <c r="AA502" s="28">
        <v>0.71430000000000005</v>
      </c>
      <c r="AB502" s="28">
        <v>0.22409999999999999</v>
      </c>
      <c r="AC502" s="28">
        <v>6.0499999999999998E-2</v>
      </c>
      <c r="AD502" s="28">
        <v>1.1000000000000001E-3</v>
      </c>
      <c r="AE502" s="28">
        <v>0.28649999999999998</v>
      </c>
      <c r="AF502" s="28">
        <v>128.24</v>
      </c>
      <c r="AG502" s="29">
        <v>3895.54</v>
      </c>
      <c r="AH502" s="28">
        <v>446.48</v>
      </c>
      <c r="AI502" s="29">
        <v>131510.71</v>
      </c>
      <c r="AJ502" s="28" t="s">
        <v>16</v>
      </c>
      <c r="AK502" s="29">
        <v>26858</v>
      </c>
      <c r="AL502" s="29">
        <v>40842.46</v>
      </c>
      <c r="AM502" s="28">
        <v>45.85</v>
      </c>
      <c r="AN502" s="28">
        <v>28.18</v>
      </c>
      <c r="AO502" s="28">
        <v>32.369999999999997</v>
      </c>
      <c r="AP502" s="28">
        <v>4.1399999999999997</v>
      </c>
      <c r="AQ502" s="28">
        <v>415.47</v>
      </c>
      <c r="AR502" s="28">
        <v>0.99309999999999998</v>
      </c>
      <c r="AS502" s="29">
        <v>1063.8800000000001</v>
      </c>
      <c r="AT502" s="29">
        <v>1707.86</v>
      </c>
      <c r="AU502" s="29">
        <v>5273.48</v>
      </c>
      <c r="AV502" s="28">
        <v>910.2</v>
      </c>
      <c r="AW502" s="28">
        <v>210.48</v>
      </c>
      <c r="AX502" s="29">
        <v>9165.9</v>
      </c>
      <c r="AY502" s="29">
        <v>4497.49</v>
      </c>
      <c r="AZ502" s="28">
        <v>0.47899999999999998</v>
      </c>
      <c r="BA502" s="29">
        <v>3928.31</v>
      </c>
      <c r="BB502" s="28">
        <v>0.41839999999999999</v>
      </c>
      <c r="BC502" s="28">
        <v>962.77</v>
      </c>
      <c r="BD502" s="28">
        <v>0.10249999999999999</v>
      </c>
      <c r="BE502" s="29">
        <v>9388.56</v>
      </c>
      <c r="BF502" s="29">
        <v>3402.7</v>
      </c>
      <c r="BG502" s="28">
        <v>1.0793999999999999</v>
      </c>
      <c r="BH502" s="28">
        <v>0.56210000000000004</v>
      </c>
      <c r="BI502" s="28">
        <v>0.22189999999999999</v>
      </c>
      <c r="BJ502" s="28">
        <v>0.16439999999999999</v>
      </c>
      <c r="BK502" s="28">
        <v>3.1399999999999997E-2</v>
      </c>
      <c r="BL502" s="28">
        <v>2.0199999999999999E-2</v>
      </c>
    </row>
    <row r="503" spans="1:64" x14ac:dyDescent="0.25">
      <c r="A503" s="28" t="s">
        <v>767</v>
      </c>
      <c r="B503" s="28">
        <v>44719</v>
      </c>
      <c r="C503" s="28">
        <v>16.670000000000002</v>
      </c>
      <c r="D503" s="28">
        <v>137.32</v>
      </c>
      <c r="E503" s="29">
        <v>2288.75</v>
      </c>
      <c r="F503" s="29">
        <v>2090.0500000000002</v>
      </c>
      <c r="G503" s="28">
        <v>6.4000000000000003E-3</v>
      </c>
      <c r="H503" s="28">
        <v>2.0000000000000001E-4</v>
      </c>
      <c r="I503" s="28">
        <v>0.16600000000000001</v>
      </c>
      <c r="J503" s="28">
        <v>1.2999999999999999E-3</v>
      </c>
      <c r="K503" s="28">
        <v>3.1899999999999998E-2</v>
      </c>
      <c r="L503" s="28">
        <v>0.69950000000000001</v>
      </c>
      <c r="M503" s="28">
        <v>9.4700000000000006E-2</v>
      </c>
      <c r="N503" s="28">
        <v>0.6633</v>
      </c>
      <c r="O503" s="28">
        <v>1.32E-2</v>
      </c>
      <c r="P503" s="28">
        <v>0.1573</v>
      </c>
      <c r="Q503" s="28">
        <v>93.88</v>
      </c>
      <c r="R503" s="29">
        <v>53024.97</v>
      </c>
      <c r="S503" s="28">
        <v>0.2427</v>
      </c>
      <c r="T503" s="28">
        <v>0.1678</v>
      </c>
      <c r="U503" s="28">
        <v>0.58950000000000002</v>
      </c>
      <c r="V503" s="28">
        <v>17.72</v>
      </c>
      <c r="W503" s="28">
        <v>14.88</v>
      </c>
      <c r="X503" s="29">
        <v>74104.84</v>
      </c>
      <c r="Y503" s="28">
        <v>149.94</v>
      </c>
      <c r="Z503" s="29">
        <v>98053.18</v>
      </c>
      <c r="AA503" s="28">
        <v>0.66149999999999998</v>
      </c>
      <c r="AB503" s="28">
        <v>0.2954</v>
      </c>
      <c r="AC503" s="28">
        <v>4.1300000000000003E-2</v>
      </c>
      <c r="AD503" s="28">
        <v>1.6999999999999999E-3</v>
      </c>
      <c r="AE503" s="28">
        <v>0.34010000000000001</v>
      </c>
      <c r="AF503" s="28">
        <v>98.05</v>
      </c>
      <c r="AG503" s="29">
        <v>3170.73</v>
      </c>
      <c r="AH503" s="28">
        <v>384.83</v>
      </c>
      <c r="AI503" s="29">
        <v>104213.45</v>
      </c>
      <c r="AJ503" s="28" t="s">
        <v>16</v>
      </c>
      <c r="AK503" s="29">
        <v>23444</v>
      </c>
      <c r="AL503" s="29">
        <v>36544.089999999997</v>
      </c>
      <c r="AM503" s="28">
        <v>49.71</v>
      </c>
      <c r="AN503" s="28">
        <v>30.18</v>
      </c>
      <c r="AO503" s="28">
        <v>34.82</v>
      </c>
      <c r="AP503" s="28">
        <v>4.49</v>
      </c>
      <c r="AQ503" s="28">
        <v>0</v>
      </c>
      <c r="AR503" s="28">
        <v>0.94710000000000005</v>
      </c>
      <c r="AS503" s="29">
        <v>1271.0999999999999</v>
      </c>
      <c r="AT503" s="29">
        <v>1933.75</v>
      </c>
      <c r="AU503" s="29">
        <v>5854.06</v>
      </c>
      <c r="AV503" s="29">
        <v>1026.8</v>
      </c>
      <c r="AW503" s="28">
        <v>335.54</v>
      </c>
      <c r="AX503" s="29">
        <v>10421.24</v>
      </c>
      <c r="AY503" s="29">
        <v>5654.14</v>
      </c>
      <c r="AZ503" s="28">
        <v>0.53580000000000005</v>
      </c>
      <c r="BA503" s="29">
        <v>3389.27</v>
      </c>
      <c r="BB503" s="28">
        <v>0.32119999999999999</v>
      </c>
      <c r="BC503" s="29">
        <v>1508.85</v>
      </c>
      <c r="BD503" s="28">
        <v>0.14299999999999999</v>
      </c>
      <c r="BE503" s="29">
        <v>10552.26</v>
      </c>
      <c r="BF503" s="29">
        <v>4190.6499999999996</v>
      </c>
      <c r="BG503" s="28">
        <v>1.7128000000000001</v>
      </c>
      <c r="BH503" s="28">
        <v>0.54320000000000002</v>
      </c>
      <c r="BI503" s="28">
        <v>0.2177</v>
      </c>
      <c r="BJ503" s="28">
        <v>0.19339999999999999</v>
      </c>
      <c r="BK503" s="28">
        <v>2.87E-2</v>
      </c>
      <c r="BL503" s="28">
        <v>1.7000000000000001E-2</v>
      </c>
    </row>
    <row r="504" spans="1:64" x14ac:dyDescent="0.25">
      <c r="A504" s="28" t="s">
        <v>768</v>
      </c>
      <c r="B504" s="28">
        <v>45997</v>
      </c>
      <c r="C504" s="28">
        <v>53.52</v>
      </c>
      <c r="D504" s="28">
        <v>36.020000000000003</v>
      </c>
      <c r="E504" s="29">
        <v>1928.09</v>
      </c>
      <c r="F504" s="29">
        <v>1934.57</v>
      </c>
      <c r="G504" s="28">
        <v>1.37E-2</v>
      </c>
      <c r="H504" s="28">
        <v>4.0000000000000002E-4</v>
      </c>
      <c r="I504" s="28">
        <v>2.3300000000000001E-2</v>
      </c>
      <c r="J504" s="28">
        <v>1.6999999999999999E-3</v>
      </c>
      <c r="K504" s="28">
        <v>2.93E-2</v>
      </c>
      <c r="L504" s="28">
        <v>0.89890000000000003</v>
      </c>
      <c r="M504" s="28">
        <v>3.27E-2</v>
      </c>
      <c r="N504" s="28">
        <v>0.3427</v>
      </c>
      <c r="O504" s="28">
        <v>5.4999999999999997E-3</v>
      </c>
      <c r="P504" s="28">
        <v>0.12429999999999999</v>
      </c>
      <c r="Q504" s="28">
        <v>93.92</v>
      </c>
      <c r="R504" s="29">
        <v>56173.41</v>
      </c>
      <c r="S504" s="28">
        <v>0.23849999999999999</v>
      </c>
      <c r="T504" s="28">
        <v>0.2087</v>
      </c>
      <c r="U504" s="28">
        <v>0.55279999999999996</v>
      </c>
      <c r="V504" s="28">
        <v>17.86</v>
      </c>
      <c r="W504" s="28">
        <v>13</v>
      </c>
      <c r="X504" s="29">
        <v>75293.440000000002</v>
      </c>
      <c r="Y504" s="28">
        <v>143.31</v>
      </c>
      <c r="Z504" s="29">
        <v>179254.13</v>
      </c>
      <c r="AA504" s="28">
        <v>0.66759999999999997</v>
      </c>
      <c r="AB504" s="28">
        <v>0.27160000000000001</v>
      </c>
      <c r="AC504" s="28">
        <v>5.9799999999999999E-2</v>
      </c>
      <c r="AD504" s="28">
        <v>1E-3</v>
      </c>
      <c r="AE504" s="28">
        <v>0.33350000000000002</v>
      </c>
      <c r="AF504" s="28">
        <v>179.25</v>
      </c>
      <c r="AG504" s="29">
        <v>5511.89</v>
      </c>
      <c r="AH504" s="28">
        <v>555.86</v>
      </c>
      <c r="AI504" s="29">
        <v>185600.66</v>
      </c>
      <c r="AJ504" s="28" t="s">
        <v>16</v>
      </c>
      <c r="AK504" s="29">
        <v>33008</v>
      </c>
      <c r="AL504" s="29">
        <v>49448.31</v>
      </c>
      <c r="AM504" s="28">
        <v>49.02</v>
      </c>
      <c r="AN504" s="28">
        <v>29.13</v>
      </c>
      <c r="AO504" s="28">
        <v>32.9</v>
      </c>
      <c r="AP504" s="28">
        <v>4.21</v>
      </c>
      <c r="AQ504" s="29">
        <v>1399.2</v>
      </c>
      <c r="AR504" s="28">
        <v>0.94230000000000003</v>
      </c>
      <c r="AS504" s="29">
        <v>1145.3399999999999</v>
      </c>
      <c r="AT504" s="29">
        <v>1888.51</v>
      </c>
      <c r="AU504" s="29">
        <v>5525.52</v>
      </c>
      <c r="AV504" s="29">
        <v>1018.39</v>
      </c>
      <c r="AW504" s="28">
        <v>292.36</v>
      </c>
      <c r="AX504" s="29">
        <v>9870.1299999999992</v>
      </c>
      <c r="AY504" s="29">
        <v>3556.31</v>
      </c>
      <c r="AZ504" s="28">
        <v>0.35699999999999998</v>
      </c>
      <c r="BA504" s="29">
        <v>5709.5</v>
      </c>
      <c r="BB504" s="28">
        <v>0.57320000000000004</v>
      </c>
      <c r="BC504" s="28">
        <v>695.62</v>
      </c>
      <c r="BD504" s="28">
        <v>6.9800000000000001E-2</v>
      </c>
      <c r="BE504" s="29">
        <v>9961.43</v>
      </c>
      <c r="BF504" s="29">
        <v>2203.31</v>
      </c>
      <c r="BG504" s="28">
        <v>0.47820000000000001</v>
      </c>
      <c r="BH504" s="28">
        <v>0.57350000000000001</v>
      </c>
      <c r="BI504" s="28">
        <v>0.2114</v>
      </c>
      <c r="BJ504" s="28">
        <v>0.1593</v>
      </c>
      <c r="BK504" s="28">
        <v>3.3099999999999997E-2</v>
      </c>
      <c r="BL504" s="28">
        <v>2.2700000000000001E-2</v>
      </c>
    </row>
    <row r="505" spans="1:64" x14ac:dyDescent="0.25">
      <c r="A505" s="28" t="s">
        <v>769</v>
      </c>
      <c r="B505" s="28">
        <v>48587</v>
      </c>
      <c r="C505" s="28">
        <v>57.48</v>
      </c>
      <c r="D505" s="28">
        <v>17.12</v>
      </c>
      <c r="E505" s="28">
        <v>983.9</v>
      </c>
      <c r="F505" s="28">
        <v>981.1</v>
      </c>
      <c r="G505" s="28">
        <v>2.8E-3</v>
      </c>
      <c r="H505" s="28">
        <v>5.9999999999999995E-4</v>
      </c>
      <c r="I505" s="28">
        <v>2.7000000000000001E-3</v>
      </c>
      <c r="J505" s="28">
        <v>1E-3</v>
      </c>
      <c r="K505" s="28">
        <v>7.4000000000000003E-3</v>
      </c>
      <c r="L505" s="28">
        <v>0.97540000000000004</v>
      </c>
      <c r="M505" s="28">
        <v>1.01E-2</v>
      </c>
      <c r="N505" s="28">
        <v>0.1918</v>
      </c>
      <c r="O505" s="28">
        <v>0</v>
      </c>
      <c r="P505" s="28">
        <v>0.1033</v>
      </c>
      <c r="Q505" s="28">
        <v>47.05</v>
      </c>
      <c r="R505" s="29">
        <v>52097.46</v>
      </c>
      <c r="S505" s="28">
        <v>0.2155</v>
      </c>
      <c r="T505" s="28">
        <v>0.18740000000000001</v>
      </c>
      <c r="U505" s="28">
        <v>0.59699999999999998</v>
      </c>
      <c r="V505" s="28">
        <v>18.11</v>
      </c>
      <c r="W505" s="28">
        <v>6.76</v>
      </c>
      <c r="X505" s="29">
        <v>67302.679999999993</v>
      </c>
      <c r="Y505" s="28">
        <v>141.77000000000001</v>
      </c>
      <c r="Z505" s="29">
        <v>115032.72</v>
      </c>
      <c r="AA505" s="28">
        <v>0.88200000000000001</v>
      </c>
      <c r="AB505" s="28">
        <v>7.9899999999999999E-2</v>
      </c>
      <c r="AC505" s="28">
        <v>3.7100000000000001E-2</v>
      </c>
      <c r="AD505" s="28">
        <v>1.1000000000000001E-3</v>
      </c>
      <c r="AE505" s="28">
        <v>0.11840000000000001</v>
      </c>
      <c r="AF505" s="28">
        <v>115.03</v>
      </c>
      <c r="AG505" s="29">
        <v>2956.12</v>
      </c>
      <c r="AH505" s="28">
        <v>429.63</v>
      </c>
      <c r="AI505" s="29">
        <v>111989.78</v>
      </c>
      <c r="AJ505" s="28" t="s">
        <v>16</v>
      </c>
      <c r="AK505" s="29">
        <v>33955</v>
      </c>
      <c r="AL505" s="29">
        <v>49167.02</v>
      </c>
      <c r="AM505" s="28">
        <v>38.979999999999997</v>
      </c>
      <c r="AN505" s="28">
        <v>24.76</v>
      </c>
      <c r="AO505" s="28">
        <v>27.41</v>
      </c>
      <c r="AP505" s="28">
        <v>4.8499999999999996</v>
      </c>
      <c r="AQ505" s="29">
        <v>1231.53</v>
      </c>
      <c r="AR505" s="28">
        <v>1.0502</v>
      </c>
      <c r="AS505" s="29">
        <v>1151.54</v>
      </c>
      <c r="AT505" s="29">
        <v>1599.35</v>
      </c>
      <c r="AU505" s="29">
        <v>5275.18</v>
      </c>
      <c r="AV505" s="28">
        <v>824.43</v>
      </c>
      <c r="AW505" s="28">
        <v>148.57</v>
      </c>
      <c r="AX505" s="29">
        <v>8999.07</v>
      </c>
      <c r="AY505" s="29">
        <v>4548.1499999999996</v>
      </c>
      <c r="AZ505" s="28">
        <v>0.51090000000000002</v>
      </c>
      <c r="BA505" s="29">
        <v>3798.12</v>
      </c>
      <c r="BB505" s="28">
        <v>0.42670000000000002</v>
      </c>
      <c r="BC505" s="28">
        <v>555.14</v>
      </c>
      <c r="BD505" s="28">
        <v>6.2399999999999997E-2</v>
      </c>
      <c r="BE505" s="29">
        <v>8901.41</v>
      </c>
      <c r="BF505" s="29">
        <v>4185.05</v>
      </c>
      <c r="BG505" s="28">
        <v>1.1704000000000001</v>
      </c>
      <c r="BH505" s="28">
        <v>0.57999999999999996</v>
      </c>
      <c r="BI505" s="28">
        <v>0.21759999999999999</v>
      </c>
      <c r="BJ505" s="28">
        <v>0.13780000000000001</v>
      </c>
      <c r="BK505" s="28">
        <v>3.4500000000000003E-2</v>
      </c>
      <c r="BL505" s="28">
        <v>3.0099999999999998E-2</v>
      </c>
    </row>
    <row r="506" spans="1:64" x14ac:dyDescent="0.25">
      <c r="A506" s="28" t="s">
        <v>770</v>
      </c>
      <c r="B506" s="28">
        <v>44727</v>
      </c>
      <c r="C506" s="28">
        <v>101.14</v>
      </c>
      <c r="D506" s="28">
        <v>22.26</v>
      </c>
      <c r="E506" s="29">
        <v>2251.14</v>
      </c>
      <c r="F506" s="29">
        <v>2211.33</v>
      </c>
      <c r="G506" s="28">
        <v>4.4999999999999997E-3</v>
      </c>
      <c r="H506" s="28">
        <v>2.0000000000000001E-4</v>
      </c>
      <c r="I506" s="28">
        <v>8.2000000000000007E-3</v>
      </c>
      <c r="J506" s="28">
        <v>1.2999999999999999E-3</v>
      </c>
      <c r="K506" s="28">
        <v>1.24E-2</v>
      </c>
      <c r="L506" s="28">
        <v>0.95209999999999995</v>
      </c>
      <c r="M506" s="28">
        <v>2.1399999999999999E-2</v>
      </c>
      <c r="N506" s="28">
        <v>0.38140000000000002</v>
      </c>
      <c r="O506" s="28">
        <v>2.3999999999999998E-3</v>
      </c>
      <c r="P506" s="28">
        <v>0.13439999999999999</v>
      </c>
      <c r="Q506" s="28">
        <v>97.87</v>
      </c>
      <c r="R506" s="29">
        <v>54077</v>
      </c>
      <c r="S506" s="28">
        <v>0.2092</v>
      </c>
      <c r="T506" s="28">
        <v>0.19869999999999999</v>
      </c>
      <c r="U506" s="28">
        <v>0.59209999999999996</v>
      </c>
      <c r="V506" s="28">
        <v>18.88</v>
      </c>
      <c r="W506" s="28">
        <v>14.39</v>
      </c>
      <c r="X506" s="29">
        <v>71249.58</v>
      </c>
      <c r="Y506" s="28">
        <v>151.68</v>
      </c>
      <c r="Z506" s="29">
        <v>121029.79</v>
      </c>
      <c r="AA506" s="28">
        <v>0.81479999999999997</v>
      </c>
      <c r="AB506" s="28">
        <v>0.14510000000000001</v>
      </c>
      <c r="AC506" s="28">
        <v>3.8699999999999998E-2</v>
      </c>
      <c r="AD506" s="28">
        <v>1.5E-3</v>
      </c>
      <c r="AE506" s="28">
        <v>0.18659999999999999</v>
      </c>
      <c r="AF506" s="28">
        <v>121.03</v>
      </c>
      <c r="AG506" s="29">
        <v>3180.71</v>
      </c>
      <c r="AH506" s="28">
        <v>423.89</v>
      </c>
      <c r="AI506" s="29">
        <v>125624.77</v>
      </c>
      <c r="AJ506" s="28" t="s">
        <v>16</v>
      </c>
      <c r="AK506" s="29">
        <v>30813</v>
      </c>
      <c r="AL506" s="29">
        <v>44013</v>
      </c>
      <c r="AM506" s="28">
        <v>40.869999999999997</v>
      </c>
      <c r="AN506" s="28">
        <v>25.32</v>
      </c>
      <c r="AO506" s="28">
        <v>27.82</v>
      </c>
      <c r="AP506" s="28">
        <v>4.3099999999999996</v>
      </c>
      <c r="AQ506" s="28">
        <v>894.28</v>
      </c>
      <c r="AR506" s="28">
        <v>1.0268999999999999</v>
      </c>
      <c r="AS506" s="29">
        <v>1043.42</v>
      </c>
      <c r="AT506" s="29">
        <v>1882.29</v>
      </c>
      <c r="AU506" s="29">
        <v>5009.45</v>
      </c>
      <c r="AV506" s="28">
        <v>943.72</v>
      </c>
      <c r="AW506" s="28">
        <v>216.73</v>
      </c>
      <c r="AX506" s="29">
        <v>9095.61</v>
      </c>
      <c r="AY506" s="29">
        <v>4508.58</v>
      </c>
      <c r="AZ506" s="28">
        <v>0.51449999999999996</v>
      </c>
      <c r="BA506" s="29">
        <v>3569.1</v>
      </c>
      <c r="BB506" s="28">
        <v>0.4073</v>
      </c>
      <c r="BC506" s="28">
        <v>686.09</v>
      </c>
      <c r="BD506" s="28">
        <v>7.8299999999999995E-2</v>
      </c>
      <c r="BE506" s="29">
        <v>8763.77</v>
      </c>
      <c r="BF506" s="29">
        <v>3917.87</v>
      </c>
      <c r="BG506" s="28">
        <v>1.2407999999999999</v>
      </c>
      <c r="BH506" s="28">
        <v>0.56630000000000003</v>
      </c>
      <c r="BI506" s="28">
        <v>0.2228</v>
      </c>
      <c r="BJ506" s="28">
        <v>0.15190000000000001</v>
      </c>
      <c r="BK506" s="28">
        <v>3.3700000000000001E-2</v>
      </c>
      <c r="BL506" s="28">
        <v>2.53E-2</v>
      </c>
    </row>
    <row r="507" spans="1:64" x14ac:dyDescent="0.25">
      <c r="A507" s="28" t="s">
        <v>771</v>
      </c>
      <c r="B507" s="28">
        <v>44826</v>
      </c>
      <c r="C507" s="28">
        <v>22.57</v>
      </c>
      <c r="D507" s="28">
        <v>149.59</v>
      </c>
      <c r="E507" s="29">
        <v>3376.41</v>
      </c>
      <c r="F507" s="29">
        <v>3031.29</v>
      </c>
      <c r="G507" s="28">
        <v>6.7999999999999996E-3</v>
      </c>
      <c r="H507" s="28">
        <v>5.0000000000000001E-4</v>
      </c>
      <c r="I507" s="28">
        <v>0.2384</v>
      </c>
      <c r="J507" s="28">
        <v>1.5E-3</v>
      </c>
      <c r="K507" s="28">
        <v>6.6699999999999995E-2</v>
      </c>
      <c r="L507" s="28">
        <v>0.59430000000000005</v>
      </c>
      <c r="M507" s="28">
        <v>9.1700000000000004E-2</v>
      </c>
      <c r="N507" s="28">
        <v>0.67120000000000002</v>
      </c>
      <c r="O507" s="28">
        <v>3.0499999999999999E-2</v>
      </c>
      <c r="P507" s="28">
        <v>0.15379999999999999</v>
      </c>
      <c r="Q507" s="28">
        <v>132.72999999999999</v>
      </c>
      <c r="R507" s="29">
        <v>54303.11</v>
      </c>
      <c r="S507" s="28">
        <v>0.221</v>
      </c>
      <c r="T507" s="28">
        <v>0.19869999999999999</v>
      </c>
      <c r="U507" s="28">
        <v>0.58040000000000003</v>
      </c>
      <c r="V507" s="28">
        <v>18.21</v>
      </c>
      <c r="W507" s="28">
        <v>22.11</v>
      </c>
      <c r="X507" s="29">
        <v>72314.89</v>
      </c>
      <c r="Y507" s="28">
        <v>149.79</v>
      </c>
      <c r="Z507" s="29">
        <v>92319.05</v>
      </c>
      <c r="AA507" s="28">
        <v>0.71060000000000001</v>
      </c>
      <c r="AB507" s="28">
        <v>0.25019999999999998</v>
      </c>
      <c r="AC507" s="28">
        <v>3.7199999999999997E-2</v>
      </c>
      <c r="AD507" s="28">
        <v>2E-3</v>
      </c>
      <c r="AE507" s="28">
        <v>0.29139999999999999</v>
      </c>
      <c r="AF507" s="28">
        <v>92.32</v>
      </c>
      <c r="AG507" s="29">
        <v>2909.12</v>
      </c>
      <c r="AH507" s="28">
        <v>396.01</v>
      </c>
      <c r="AI507" s="29">
        <v>93406.67</v>
      </c>
      <c r="AJ507" s="28" t="s">
        <v>16</v>
      </c>
      <c r="AK507" s="29">
        <v>24541</v>
      </c>
      <c r="AL507" s="29">
        <v>35855.160000000003</v>
      </c>
      <c r="AM507" s="28">
        <v>52.19</v>
      </c>
      <c r="AN507" s="28">
        <v>29.47</v>
      </c>
      <c r="AO507" s="28">
        <v>34.49</v>
      </c>
      <c r="AP507" s="28">
        <v>4.5599999999999996</v>
      </c>
      <c r="AQ507" s="28">
        <v>694.93</v>
      </c>
      <c r="AR507" s="28">
        <v>1.0052000000000001</v>
      </c>
      <c r="AS507" s="29">
        <v>1209.8</v>
      </c>
      <c r="AT507" s="29">
        <v>1975.27</v>
      </c>
      <c r="AU507" s="29">
        <v>5849.71</v>
      </c>
      <c r="AV507" s="29">
        <v>1051.24</v>
      </c>
      <c r="AW507" s="28">
        <v>433.95</v>
      </c>
      <c r="AX507" s="29">
        <v>10519.97</v>
      </c>
      <c r="AY507" s="29">
        <v>5752.94</v>
      </c>
      <c r="AZ507" s="28">
        <v>0.54959999999999998</v>
      </c>
      <c r="BA507" s="29">
        <v>3224.67</v>
      </c>
      <c r="BB507" s="28">
        <v>0.308</v>
      </c>
      <c r="BC507" s="29">
        <v>1490.45</v>
      </c>
      <c r="BD507" s="28">
        <v>0.1424</v>
      </c>
      <c r="BE507" s="29">
        <v>10468.049999999999</v>
      </c>
      <c r="BF507" s="29">
        <v>4435.22</v>
      </c>
      <c r="BG507" s="28">
        <v>1.9725999999999999</v>
      </c>
      <c r="BH507" s="28">
        <v>0.54979999999999996</v>
      </c>
      <c r="BI507" s="28">
        <v>0.21329999999999999</v>
      </c>
      <c r="BJ507" s="28">
        <v>0.1948</v>
      </c>
      <c r="BK507" s="28">
        <v>2.7900000000000001E-2</v>
      </c>
      <c r="BL507" s="28">
        <v>1.4200000000000001E-2</v>
      </c>
    </row>
    <row r="508" spans="1:64" x14ac:dyDescent="0.25">
      <c r="A508" s="28" t="s">
        <v>772</v>
      </c>
      <c r="B508" s="28">
        <v>44834</v>
      </c>
      <c r="C508" s="28">
        <v>39.57</v>
      </c>
      <c r="D508" s="28">
        <v>138.91999999999999</v>
      </c>
      <c r="E508" s="29">
        <v>5497.08</v>
      </c>
      <c r="F508" s="29">
        <v>5301.14</v>
      </c>
      <c r="G508" s="28">
        <v>3.1099999999999999E-2</v>
      </c>
      <c r="H508" s="28">
        <v>2.9999999999999997E-4</v>
      </c>
      <c r="I508" s="28">
        <v>2.7699999999999999E-2</v>
      </c>
      <c r="J508" s="28">
        <v>1.1000000000000001E-3</v>
      </c>
      <c r="K508" s="28">
        <v>2.0500000000000001E-2</v>
      </c>
      <c r="L508" s="28">
        <v>0.88980000000000004</v>
      </c>
      <c r="M508" s="28">
        <v>2.9399999999999999E-2</v>
      </c>
      <c r="N508" s="28">
        <v>0.17050000000000001</v>
      </c>
      <c r="O508" s="28">
        <v>1.24E-2</v>
      </c>
      <c r="P508" s="28">
        <v>0.109</v>
      </c>
      <c r="Q508" s="28">
        <v>230.28</v>
      </c>
      <c r="R508" s="29">
        <v>62090.16</v>
      </c>
      <c r="S508" s="28">
        <v>0.25259999999999999</v>
      </c>
      <c r="T508" s="28">
        <v>0.2109</v>
      </c>
      <c r="U508" s="28">
        <v>0.53639999999999999</v>
      </c>
      <c r="V508" s="28">
        <v>19.68</v>
      </c>
      <c r="W508" s="28">
        <v>26.77</v>
      </c>
      <c r="X508" s="29">
        <v>83310.3</v>
      </c>
      <c r="Y508" s="28">
        <v>202.41</v>
      </c>
      <c r="Z508" s="29">
        <v>186224.11</v>
      </c>
      <c r="AA508" s="28">
        <v>0.77759999999999996</v>
      </c>
      <c r="AB508" s="28">
        <v>0.1996</v>
      </c>
      <c r="AC508" s="28">
        <v>2.1999999999999999E-2</v>
      </c>
      <c r="AD508" s="28">
        <v>8.0000000000000004E-4</v>
      </c>
      <c r="AE508" s="28">
        <v>0.2225</v>
      </c>
      <c r="AF508" s="28">
        <v>186.22</v>
      </c>
      <c r="AG508" s="29">
        <v>6614.81</v>
      </c>
      <c r="AH508" s="28">
        <v>791.86</v>
      </c>
      <c r="AI508" s="29">
        <v>206762.55</v>
      </c>
      <c r="AJ508" s="28" t="s">
        <v>16</v>
      </c>
      <c r="AK508" s="29">
        <v>41438</v>
      </c>
      <c r="AL508" s="29">
        <v>66589.67</v>
      </c>
      <c r="AM508" s="28">
        <v>63.47</v>
      </c>
      <c r="AN508" s="28">
        <v>34.56</v>
      </c>
      <c r="AO508" s="28">
        <v>36.409999999999997</v>
      </c>
      <c r="AP508" s="28">
        <v>4.45</v>
      </c>
      <c r="AQ508" s="29">
        <v>1001.15</v>
      </c>
      <c r="AR508" s="28">
        <v>0.7228</v>
      </c>
      <c r="AS508" s="29">
        <v>1064.44</v>
      </c>
      <c r="AT508" s="29">
        <v>1911.36</v>
      </c>
      <c r="AU508" s="29">
        <v>5734.68</v>
      </c>
      <c r="AV508" s="29">
        <v>1043.76</v>
      </c>
      <c r="AW508" s="28">
        <v>291.67</v>
      </c>
      <c r="AX508" s="29">
        <v>10045.91</v>
      </c>
      <c r="AY508" s="29">
        <v>3061.41</v>
      </c>
      <c r="AZ508" s="28">
        <v>0.31919999999999998</v>
      </c>
      <c r="BA508" s="29">
        <v>6052.9</v>
      </c>
      <c r="BB508" s="28">
        <v>0.63119999999999998</v>
      </c>
      <c r="BC508" s="28">
        <v>475.69</v>
      </c>
      <c r="BD508" s="28">
        <v>4.9599999999999998E-2</v>
      </c>
      <c r="BE508" s="29">
        <v>9590</v>
      </c>
      <c r="BF508" s="29">
        <v>1666.67</v>
      </c>
      <c r="BG508" s="28">
        <v>0.24340000000000001</v>
      </c>
      <c r="BH508" s="28">
        <v>0.60799999999999998</v>
      </c>
      <c r="BI508" s="28">
        <v>0.23710000000000001</v>
      </c>
      <c r="BJ508" s="28">
        <v>0.1055</v>
      </c>
      <c r="BK508" s="28">
        <v>2.8400000000000002E-2</v>
      </c>
      <c r="BL508" s="28">
        <v>2.1100000000000001E-2</v>
      </c>
    </row>
    <row r="509" spans="1:64" x14ac:dyDescent="0.25">
      <c r="A509" s="28" t="s">
        <v>773</v>
      </c>
      <c r="B509" s="28">
        <v>50294</v>
      </c>
      <c r="C509" s="28">
        <v>48.33</v>
      </c>
      <c r="D509" s="28">
        <v>16.27</v>
      </c>
      <c r="E509" s="28">
        <v>786.16</v>
      </c>
      <c r="F509" s="28">
        <v>804.95</v>
      </c>
      <c r="G509" s="28">
        <v>4.7000000000000002E-3</v>
      </c>
      <c r="H509" s="28">
        <v>2.0000000000000001E-4</v>
      </c>
      <c r="I509" s="28">
        <v>6.1999999999999998E-3</v>
      </c>
      <c r="J509" s="28">
        <v>1.1000000000000001E-3</v>
      </c>
      <c r="K509" s="28">
        <v>1.2800000000000001E-2</v>
      </c>
      <c r="L509" s="28">
        <v>0.95720000000000005</v>
      </c>
      <c r="M509" s="28">
        <v>1.78E-2</v>
      </c>
      <c r="N509" s="28">
        <v>0.29599999999999999</v>
      </c>
      <c r="O509" s="28">
        <v>5.9999999999999995E-4</v>
      </c>
      <c r="P509" s="28">
        <v>0.1134</v>
      </c>
      <c r="Q509" s="28">
        <v>38.72</v>
      </c>
      <c r="R509" s="29">
        <v>50298.19</v>
      </c>
      <c r="S509" s="28">
        <v>0.22939999999999999</v>
      </c>
      <c r="T509" s="28">
        <v>0.2</v>
      </c>
      <c r="U509" s="28">
        <v>0.5706</v>
      </c>
      <c r="V509" s="28">
        <v>17.88</v>
      </c>
      <c r="W509" s="28">
        <v>6.74</v>
      </c>
      <c r="X509" s="29">
        <v>61489.38</v>
      </c>
      <c r="Y509" s="28">
        <v>113.05</v>
      </c>
      <c r="Z509" s="29">
        <v>132402.82999999999</v>
      </c>
      <c r="AA509" s="28">
        <v>0.82669999999999999</v>
      </c>
      <c r="AB509" s="28">
        <v>0.125</v>
      </c>
      <c r="AC509" s="28">
        <v>4.6899999999999997E-2</v>
      </c>
      <c r="AD509" s="28">
        <v>1.5E-3</v>
      </c>
      <c r="AE509" s="28">
        <v>0.1739</v>
      </c>
      <c r="AF509" s="28">
        <v>132.4</v>
      </c>
      <c r="AG509" s="29">
        <v>3701.71</v>
      </c>
      <c r="AH509" s="28">
        <v>475.11</v>
      </c>
      <c r="AI509" s="29">
        <v>129476.56</v>
      </c>
      <c r="AJ509" s="28" t="s">
        <v>16</v>
      </c>
      <c r="AK509" s="29">
        <v>32322</v>
      </c>
      <c r="AL509" s="29">
        <v>44468.31</v>
      </c>
      <c r="AM509" s="28">
        <v>47.24</v>
      </c>
      <c r="AN509" s="28">
        <v>26.69</v>
      </c>
      <c r="AO509" s="28">
        <v>29.34</v>
      </c>
      <c r="AP509" s="28">
        <v>4.58</v>
      </c>
      <c r="AQ509" s="29">
        <v>1089.8399999999999</v>
      </c>
      <c r="AR509" s="28">
        <v>1.0989</v>
      </c>
      <c r="AS509" s="29">
        <v>1250.1199999999999</v>
      </c>
      <c r="AT509" s="29">
        <v>1769.41</v>
      </c>
      <c r="AU509" s="29">
        <v>5078.49</v>
      </c>
      <c r="AV509" s="28">
        <v>881.53</v>
      </c>
      <c r="AW509" s="28">
        <v>166.65</v>
      </c>
      <c r="AX509" s="29">
        <v>9146.2000000000007</v>
      </c>
      <c r="AY509" s="29">
        <v>4170.38</v>
      </c>
      <c r="AZ509" s="28">
        <v>0.45929999999999999</v>
      </c>
      <c r="BA509" s="29">
        <v>4266</v>
      </c>
      <c r="BB509" s="28">
        <v>0.46989999999999998</v>
      </c>
      <c r="BC509" s="28">
        <v>642.83000000000004</v>
      </c>
      <c r="BD509" s="28">
        <v>7.0800000000000002E-2</v>
      </c>
      <c r="BE509" s="29">
        <v>9079.2199999999993</v>
      </c>
      <c r="BF509" s="29">
        <v>3675.51</v>
      </c>
      <c r="BG509" s="28">
        <v>1.0717000000000001</v>
      </c>
      <c r="BH509" s="28">
        <v>0.55900000000000005</v>
      </c>
      <c r="BI509" s="28">
        <v>0.2079</v>
      </c>
      <c r="BJ509" s="28">
        <v>0.1767</v>
      </c>
      <c r="BK509" s="28">
        <v>3.5299999999999998E-2</v>
      </c>
      <c r="BL509" s="28">
        <v>2.12E-2</v>
      </c>
    </row>
    <row r="510" spans="1:64" x14ac:dyDescent="0.25">
      <c r="A510" s="28" t="s">
        <v>774</v>
      </c>
      <c r="B510" s="28">
        <v>49239</v>
      </c>
      <c r="C510" s="28">
        <v>52.9</v>
      </c>
      <c r="D510" s="28">
        <v>51.02</v>
      </c>
      <c r="E510" s="29">
        <v>2699.16</v>
      </c>
      <c r="F510" s="29">
        <v>2644.71</v>
      </c>
      <c r="G510" s="28">
        <v>1.77E-2</v>
      </c>
      <c r="H510" s="28">
        <v>5.9999999999999995E-4</v>
      </c>
      <c r="I510" s="28">
        <v>6.08E-2</v>
      </c>
      <c r="J510" s="28">
        <v>1.8E-3</v>
      </c>
      <c r="K510" s="28">
        <v>3.1099999999999999E-2</v>
      </c>
      <c r="L510" s="28">
        <v>0.83709999999999996</v>
      </c>
      <c r="M510" s="28">
        <v>5.0900000000000001E-2</v>
      </c>
      <c r="N510" s="28">
        <v>0.37780000000000002</v>
      </c>
      <c r="O510" s="28">
        <v>9.2999999999999992E-3</v>
      </c>
      <c r="P510" s="28">
        <v>0.128</v>
      </c>
      <c r="Q510" s="28">
        <v>128.25</v>
      </c>
      <c r="R510" s="29">
        <v>58364.24</v>
      </c>
      <c r="S510" s="28">
        <v>0.24909999999999999</v>
      </c>
      <c r="T510" s="28">
        <v>0.18870000000000001</v>
      </c>
      <c r="U510" s="28">
        <v>0.56220000000000003</v>
      </c>
      <c r="V510" s="28">
        <v>17.48</v>
      </c>
      <c r="W510" s="28">
        <v>17.920000000000002</v>
      </c>
      <c r="X510" s="29">
        <v>76699.88</v>
      </c>
      <c r="Y510" s="28">
        <v>146.02000000000001</v>
      </c>
      <c r="Z510" s="29">
        <v>185378.7</v>
      </c>
      <c r="AA510" s="28">
        <v>0.65780000000000005</v>
      </c>
      <c r="AB510" s="28">
        <v>0.30399999999999999</v>
      </c>
      <c r="AC510" s="28">
        <v>3.7100000000000001E-2</v>
      </c>
      <c r="AD510" s="28">
        <v>1.1000000000000001E-3</v>
      </c>
      <c r="AE510" s="28">
        <v>0.34260000000000002</v>
      </c>
      <c r="AF510" s="28">
        <v>185.38</v>
      </c>
      <c r="AG510" s="29">
        <v>6148.14</v>
      </c>
      <c r="AH510" s="28">
        <v>623.47</v>
      </c>
      <c r="AI510" s="29">
        <v>201980.35</v>
      </c>
      <c r="AJ510" s="28" t="s">
        <v>16</v>
      </c>
      <c r="AK510" s="29">
        <v>32335</v>
      </c>
      <c r="AL510" s="29">
        <v>49549.39</v>
      </c>
      <c r="AM510" s="28">
        <v>52.99</v>
      </c>
      <c r="AN510" s="28">
        <v>31.52</v>
      </c>
      <c r="AO510" s="28">
        <v>33.729999999999997</v>
      </c>
      <c r="AP510" s="28">
        <v>4.66</v>
      </c>
      <c r="AQ510" s="29">
        <v>1164.19</v>
      </c>
      <c r="AR510" s="28">
        <v>0.98460000000000003</v>
      </c>
      <c r="AS510" s="29">
        <v>1135.94</v>
      </c>
      <c r="AT510" s="29">
        <v>1850.28</v>
      </c>
      <c r="AU510" s="29">
        <v>5852.13</v>
      </c>
      <c r="AV510" s="28">
        <v>996.31</v>
      </c>
      <c r="AW510" s="28">
        <v>272.04000000000002</v>
      </c>
      <c r="AX510" s="29">
        <v>10106.700000000001</v>
      </c>
      <c r="AY510" s="29">
        <v>3399.95</v>
      </c>
      <c r="AZ510" s="28">
        <v>0.33729999999999999</v>
      </c>
      <c r="BA510" s="29">
        <v>5964.74</v>
      </c>
      <c r="BB510" s="28">
        <v>0.59179999999999999</v>
      </c>
      <c r="BC510" s="28">
        <v>714.29</v>
      </c>
      <c r="BD510" s="28">
        <v>7.0900000000000005E-2</v>
      </c>
      <c r="BE510" s="29">
        <v>10078.98</v>
      </c>
      <c r="BF510" s="29">
        <v>1741.41</v>
      </c>
      <c r="BG510" s="28">
        <v>0.35580000000000001</v>
      </c>
      <c r="BH510" s="28">
        <v>0.59040000000000004</v>
      </c>
      <c r="BI510" s="28">
        <v>0.21840000000000001</v>
      </c>
      <c r="BJ510" s="28">
        <v>0.13619999999999999</v>
      </c>
      <c r="BK510" s="28">
        <v>3.2399999999999998E-2</v>
      </c>
      <c r="BL510" s="28">
        <v>2.2599999999999999E-2</v>
      </c>
    </row>
    <row r="511" spans="1:64" x14ac:dyDescent="0.25">
      <c r="A511" s="28" t="s">
        <v>775</v>
      </c>
      <c r="B511" s="28">
        <v>44842</v>
      </c>
      <c r="C511" s="28">
        <v>28.81</v>
      </c>
      <c r="D511" s="28">
        <v>236.1</v>
      </c>
      <c r="E511" s="29">
        <v>6801.99</v>
      </c>
      <c r="F511" s="29">
        <v>6547.57</v>
      </c>
      <c r="G511" s="28">
        <v>3.8300000000000001E-2</v>
      </c>
      <c r="H511" s="28">
        <v>2.9999999999999997E-4</v>
      </c>
      <c r="I511" s="28">
        <v>5.28E-2</v>
      </c>
      <c r="J511" s="28">
        <v>1.4E-3</v>
      </c>
      <c r="K511" s="28">
        <v>2.63E-2</v>
      </c>
      <c r="L511" s="28">
        <v>0.84340000000000004</v>
      </c>
      <c r="M511" s="28">
        <v>3.73E-2</v>
      </c>
      <c r="N511" s="28">
        <v>0.20580000000000001</v>
      </c>
      <c r="O511" s="28">
        <v>2.5600000000000001E-2</v>
      </c>
      <c r="P511" s="28">
        <v>0.1148</v>
      </c>
      <c r="Q511" s="28">
        <v>314.18</v>
      </c>
      <c r="R511" s="29">
        <v>65963.5</v>
      </c>
      <c r="S511" s="28">
        <v>0.23710000000000001</v>
      </c>
      <c r="T511" s="28">
        <v>0.1898</v>
      </c>
      <c r="U511" s="28">
        <v>0.57310000000000005</v>
      </c>
      <c r="V511" s="28">
        <v>19.04</v>
      </c>
      <c r="W511" s="28">
        <v>33.590000000000003</v>
      </c>
      <c r="X511" s="29">
        <v>88860</v>
      </c>
      <c r="Y511" s="28">
        <v>200.04</v>
      </c>
      <c r="Z511" s="29">
        <v>193768.53</v>
      </c>
      <c r="AA511" s="28">
        <v>0.75439999999999996</v>
      </c>
      <c r="AB511" s="28">
        <v>0.22439999999999999</v>
      </c>
      <c r="AC511" s="28">
        <v>2.0299999999999999E-2</v>
      </c>
      <c r="AD511" s="28">
        <v>8.9999999999999998E-4</v>
      </c>
      <c r="AE511" s="28">
        <v>0.24579999999999999</v>
      </c>
      <c r="AF511" s="28">
        <v>193.77</v>
      </c>
      <c r="AG511" s="29">
        <v>7391.81</v>
      </c>
      <c r="AH511" s="28">
        <v>845.06</v>
      </c>
      <c r="AI511" s="29">
        <v>222820.5</v>
      </c>
      <c r="AJ511" s="28" t="s">
        <v>16</v>
      </c>
      <c r="AK511" s="29">
        <v>41438</v>
      </c>
      <c r="AL511" s="29">
        <v>65441.36</v>
      </c>
      <c r="AM511" s="28">
        <v>68.05</v>
      </c>
      <c r="AN511" s="28">
        <v>36.29</v>
      </c>
      <c r="AO511" s="28">
        <v>40.299999999999997</v>
      </c>
      <c r="AP511" s="28">
        <v>4.97</v>
      </c>
      <c r="AQ511" s="28">
        <v>0</v>
      </c>
      <c r="AR511" s="28">
        <v>0.75849999999999995</v>
      </c>
      <c r="AS511" s="29">
        <v>1136.93</v>
      </c>
      <c r="AT511" s="29">
        <v>1974.37</v>
      </c>
      <c r="AU511" s="29">
        <v>6340.11</v>
      </c>
      <c r="AV511" s="29">
        <v>1189.4000000000001</v>
      </c>
      <c r="AW511" s="28">
        <v>355.51</v>
      </c>
      <c r="AX511" s="29">
        <v>10996.33</v>
      </c>
      <c r="AY511" s="29">
        <v>3229.93</v>
      </c>
      <c r="AZ511" s="28">
        <v>0.3039</v>
      </c>
      <c r="BA511" s="29">
        <v>6871.73</v>
      </c>
      <c r="BB511" s="28">
        <v>0.64659999999999995</v>
      </c>
      <c r="BC511" s="28">
        <v>525.45000000000005</v>
      </c>
      <c r="BD511" s="28">
        <v>4.9399999999999999E-2</v>
      </c>
      <c r="BE511" s="29">
        <v>10627.12</v>
      </c>
      <c r="BF511" s="29">
        <v>1580.98</v>
      </c>
      <c r="BG511" s="28">
        <v>0.22750000000000001</v>
      </c>
      <c r="BH511" s="28">
        <v>0.622</v>
      </c>
      <c r="BI511" s="28">
        <v>0.23549999999999999</v>
      </c>
      <c r="BJ511" s="28">
        <v>9.5100000000000004E-2</v>
      </c>
      <c r="BK511" s="28">
        <v>2.6599999999999999E-2</v>
      </c>
      <c r="BL511" s="28">
        <v>2.07E-2</v>
      </c>
    </row>
    <row r="512" spans="1:64" x14ac:dyDescent="0.25">
      <c r="A512" s="28" t="s">
        <v>776</v>
      </c>
      <c r="B512" s="28">
        <v>44859</v>
      </c>
      <c r="C512" s="28">
        <v>32.19</v>
      </c>
      <c r="D512" s="28">
        <v>68.41</v>
      </c>
      <c r="E512" s="29">
        <v>2202.09</v>
      </c>
      <c r="F512" s="29">
        <v>2173.52</v>
      </c>
      <c r="G512" s="28">
        <v>4.8999999999999998E-3</v>
      </c>
      <c r="H512" s="28">
        <v>5.0000000000000001E-4</v>
      </c>
      <c r="I512" s="28">
        <v>4.2099999999999999E-2</v>
      </c>
      <c r="J512" s="28">
        <v>1.9E-3</v>
      </c>
      <c r="K512" s="28">
        <v>5.0099999999999999E-2</v>
      </c>
      <c r="L512" s="28">
        <v>0.85329999999999995</v>
      </c>
      <c r="M512" s="28">
        <v>4.7300000000000002E-2</v>
      </c>
      <c r="N512" s="28">
        <v>0.53490000000000004</v>
      </c>
      <c r="O512" s="28">
        <v>7.1999999999999998E-3</v>
      </c>
      <c r="P512" s="28">
        <v>0.1484</v>
      </c>
      <c r="Q512" s="28">
        <v>97.32</v>
      </c>
      <c r="R512" s="29">
        <v>51659.49</v>
      </c>
      <c r="S512" s="28">
        <v>0.22889999999999999</v>
      </c>
      <c r="T512" s="28">
        <v>0.183</v>
      </c>
      <c r="U512" s="28">
        <v>0.58819999999999995</v>
      </c>
      <c r="V512" s="28">
        <v>18.09</v>
      </c>
      <c r="W512" s="28">
        <v>13.31</v>
      </c>
      <c r="X512" s="29">
        <v>71442.259999999995</v>
      </c>
      <c r="Y512" s="28">
        <v>161.44999999999999</v>
      </c>
      <c r="Z512" s="29">
        <v>87966.35</v>
      </c>
      <c r="AA512" s="28">
        <v>0.78539999999999999</v>
      </c>
      <c r="AB512" s="28">
        <v>0.17069999999999999</v>
      </c>
      <c r="AC512" s="28">
        <v>4.2200000000000001E-2</v>
      </c>
      <c r="AD512" s="28">
        <v>1.6999999999999999E-3</v>
      </c>
      <c r="AE512" s="28">
        <v>0.216</v>
      </c>
      <c r="AF512" s="28">
        <v>87.97</v>
      </c>
      <c r="AG512" s="29">
        <v>2519.96</v>
      </c>
      <c r="AH512" s="28">
        <v>374.28</v>
      </c>
      <c r="AI512" s="29">
        <v>84373.55</v>
      </c>
      <c r="AJ512" s="28" t="s">
        <v>16</v>
      </c>
      <c r="AK512" s="29">
        <v>25297</v>
      </c>
      <c r="AL512" s="29">
        <v>38256.43</v>
      </c>
      <c r="AM512" s="28">
        <v>42.25</v>
      </c>
      <c r="AN512" s="28">
        <v>26.92</v>
      </c>
      <c r="AO512" s="28">
        <v>30.69</v>
      </c>
      <c r="AP512" s="28">
        <v>4.46</v>
      </c>
      <c r="AQ512" s="28">
        <v>671.88</v>
      </c>
      <c r="AR512" s="28">
        <v>0.89390000000000003</v>
      </c>
      <c r="AS512" s="29">
        <v>1081.06</v>
      </c>
      <c r="AT512" s="29">
        <v>1839.05</v>
      </c>
      <c r="AU512" s="29">
        <v>5300.93</v>
      </c>
      <c r="AV512" s="29">
        <v>1002.09</v>
      </c>
      <c r="AW512" s="28">
        <v>252.55</v>
      </c>
      <c r="AX512" s="29">
        <v>9475.68</v>
      </c>
      <c r="AY512" s="29">
        <v>5361.13</v>
      </c>
      <c r="AZ512" s="28">
        <v>0.5756</v>
      </c>
      <c r="BA512" s="29">
        <v>2812.6</v>
      </c>
      <c r="BB512" s="28">
        <v>0.30199999999999999</v>
      </c>
      <c r="BC512" s="29">
        <v>1140.8599999999999</v>
      </c>
      <c r="BD512" s="28">
        <v>0.1225</v>
      </c>
      <c r="BE512" s="29">
        <v>9314.59</v>
      </c>
      <c r="BF512" s="29">
        <v>5041.01</v>
      </c>
      <c r="BG512" s="28">
        <v>2.0259</v>
      </c>
      <c r="BH512" s="28">
        <v>0.54190000000000005</v>
      </c>
      <c r="BI512" s="28">
        <v>0.23469999999999999</v>
      </c>
      <c r="BJ512" s="28">
        <v>0.16869999999999999</v>
      </c>
      <c r="BK512" s="28">
        <v>3.56E-2</v>
      </c>
      <c r="BL512" s="28">
        <v>1.9199999999999998E-2</v>
      </c>
    </row>
    <row r="513" spans="1:64" x14ac:dyDescent="0.25">
      <c r="A513" s="28" t="s">
        <v>777</v>
      </c>
      <c r="B513" s="28">
        <v>50658</v>
      </c>
      <c r="C513" s="28">
        <v>70.14</v>
      </c>
      <c r="D513" s="28">
        <v>9.48</v>
      </c>
      <c r="E513" s="28">
        <v>665.06</v>
      </c>
      <c r="F513" s="28">
        <v>686.62</v>
      </c>
      <c r="G513" s="28">
        <v>5.3E-3</v>
      </c>
      <c r="H513" s="28">
        <v>2.0000000000000001E-4</v>
      </c>
      <c r="I513" s="28">
        <v>5.4999999999999997E-3</v>
      </c>
      <c r="J513" s="28">
        <v>1.6999999999999999E-3</v>
      </c>
      <c r="K513" s="28">
        <v>3.7600000000000001E-2</v>
      </c>
      <c r="L513" s="28">
        <v>0.92549999999999999</v>
      </c>
      <c r="M513" s="28">
        <v>2.4299999999999999E-2</v>
      </c>
      <c r="N513" s="28">
        <v>0.3805</v>
      </c>
      <c r="O513" s="28">
        <v>1.6999999999999999E-3</v>
      </c>
      <c r="P513" s="28">
        <v>0.1414</v>
      </c>
      <c r="Q513" s="28">
        <v>36.229999999999997</v>
      </c>
      <c r="R513" s="29">
        <v>47546.92</v>
      </c>
      <c r="S513" s="28">
        <v>0.23860000000000001</v>
      </c>
      <c r="T513" s="28">
        <v>0.1925</v>
      </c>
      <c r="U513" s="28">
        <v>0.56889999999999996</v>
      </c>
      <c r="V513" s="28">
        <v>16.190000000000001</v>
      </c>
      <c r="W513" s="28">
        <v>6.12</v>
      </c>
      <c r="X513" s="29">
        <v>61935.95</v>
      </c>
      <c r="Y513" s="28">
        <v>105.04</v>
      </c>
      <c r="Z513" s="29">
        <v>117008.7</v>
      </c>
      <c r="AA513" s="28">
        <v>0.81589999999999996</v>
      </c>
      <c r="AB513" s="28">
        <v>0.12330000000000001</v>
      </c>
      <c r="AC513" s="28">
        <v>5.9299999999999999E-2</v>
      </c>
      <c r="AD513" s="28">
        <v>1.6000000000000001E-3</v>
      </c>
      <c r="AE513" s="28">
        <v>0.18729999999999999</v>
      </c>
      <c r="AF513" s="28">
        <v>117.01</v>
      </c>
      <c r="AG513" s="29">
        <v>3157.74</v>
      </c>
      <c r="AH513" s="28">
        <v>414.96</v>
      </c>
      <c r="AI513" s="29">
        <v>106179.12</v>
      </c>
      <c r="AJ513" s="28" t="s">
        <v>16</v>
      </c>
      <c r="AK513" s="29">
        <v>29856</v>
      </c>
      <c r="AL513" s="29">
        <v>41044.9</v>
      </c>
      <c r="AM513" s="28">
        <v>44.25</v>
      </c>
      <c r="AN513" s="28">
        <v>25.48</v>
      </c>
      <c r="AO513" s="28">
        <v>30.03</v>
      </c>
      <c r="AP513" s="28">
        <v>4.42</v>
      </c>
      <c r="AQ513" s="29">
        <v>1167.43</v>
      </c>
      <c r="AR513" s="28">
        <v>1.2161999999999999</v>
      </c>
      <c r="AS513" s="29">
        <v>1223.83</v>
      </c>
      <c r="AT513" s="29">
        <v>1737.37</v>
      </c>
      <c r="AU513" s="29">
        <v>5258.82</v>
      </c>
      <c r="AV513" s="28">
        <v>955.63</v>
      </c>
      <c r="AW513" s="28">
        <v>164.86</v>
      </c>
      <c r="AX513" s="29">
        <v>9340.5</v>
      </c>
      <c r="AY513" s="29">
        <v>4819.76</v>
      </c>
      <c r="AZ513" s="28">
        <v>0.48070000000000002</v>
      </c>
      <c r="BA513" s="29">
        <v>4437.41</v>
      </c>
      <c r="BB513" s="28">
        <v>0.4425</v>
      </c>
      <c r="BC513" s="28">
        <v>770.37</v>
      </c>
      <c r="BD513" s="28">
        <v>7.6799999999999993E-2</v>
      </c>
      <c r="BE513" s="29">
        <v>10027.530000000001</v>
      </c>
      <c r="BF513" s="29">
        <v>4279.91</v>
      </c>
      <c r="BG513" s="28">
        <v>1.5190999999999999</v>
      </c>
      <c r="BH513" s="28">
        <v>0.54049999999999998</v>
      </c>
      <c r="BI513" s="28">
        <v>0.1963</v>
      </c>
      <c r="BJ513" s="28">
        <v>0.19980000000000001</v>
      </c>
      <c r="BK513" s="28">
        <v>3.27E-2</v>
      </c>
      <c r="BL513" s="28">
        <v>3.0700000000000002E-2</v>
      </c>
    </row>
    <row r="514" spans="1:64" x14ac:dyDescent="0.25">
      <c r="A514" s="28" t="s">
        <v>778</v>
      </c>
      <c r="B514" s="28">
        <v>47274</v>
      </c>
      <c r="C514" s="28">
        <v>31.86</v>
      </c>
      <c r="D514" s="28">
        <v>109.29</v>
      </c>
      <c r="E514" s="29">
        <v>3481.8</v>
      </c>
      <c r="F514" s="29">
        <v>3374.29</v>
      </c>
      <c r="G514" s="28">
        <v>2.3699999999999999E-2</v>
      </c>
      <c r="H514" s="28">
        <v>2.9999999999999997E-4</v>
      </c>
      <c r="I514" s="28">
        <v>1.83E-2</v>
      </c>
      <c r="J514" s="28">
        <v>1E-3</v>
      </c>
      <c r="K514" s="28">
        <v>1.9E-2</v>
      </c>
      <c r="L514" s="28">
        <v>0.91449999999999998</v>
      </c>
      <c r="M514" s="28">
        <v>2.3199999999999998E-2</v>
      </c>
      <c r="N514" s="28">
        <v>0.1203</v>
      </c>
      <c r="O514" s="28">
        <v>8.6E-3</v>
      </c>
      <c r="P514" s="28">
        <v>9.7799999999999998E-2</v>
      </c>
      <c r="Q514" s="28">
        <v>148.93</v>
      </c>
      <c r="R514" s="29">
        <v>63241.31</v>
      </c>
      <c r="S514" s="28">
        <v>0.21920000000000001</v>
      </c>
      <c r="T514" s="28">
        <v>0.2026</v>
      </c>
      <c r="U514" s="28">
        <v>0.57809999999999995</v>
      </c>
      <c r="V514" s="28">
        <v>19.66</v>
      </c>
      <c r="W514" s="28">
        <v>16.34</v>
      </c>
      <c r="X514" s="29">
        <v>87175.58</v>
      </c>
      <c r="Y514" s="28">
        <v>210.42</v>
      </c>
      <c r="Z514" s="29">
        <v>202981.01</v>
      </c>
      <c r="AA514" s="28">
        <v>0.83919999999999995</v>
      </c>
      <c r="AB514" s="28">
        <v>0.13669999999999999</v>
      </c>
      <c r="AC514" s="28">
        <v>2.3400000000000001E-2</v>
      </c>
      <c r="AD514" s="28">
        <v>6.9999999999999999E-4</v>
      </c>
      <c r="AE514" s="28">
        <v>0.16089999999999999</v>
      </c>
      <c r="AF514" s="28">
        <v>202.98</v>
      </c>
      <c r="AG514" s="29">
        <v>7318.46</v>
      </c>
      <c r="AH514" s="28">
        <v>890.37</v>
      </c>
      <c r="AI514" s="29">
        <v>228105.99</v>
      </c>
      <c r="AJ514" s="28" t="s">
        <v>16</v>
      </c>
      <c r="AK514" s="29">
        <v>48431</v>
      </c>
      <c r="AL514" s="29">
        <v>78690.33</v>
      </c>
      <c r="AM514" s="28">
        <v>68.86</v>
      </c>
      <c r="AN514" s="28">
        <v>35.590000000000003</v>
      </c>
      <c r="AO514" s="28">
        <v>39.74</v>
      </c>
      <c r="AP514" s="28">
        <v>4.74</v>
      </c>
      <c r="AQ514" s="29">
        <v>1327.63</v>
      </c>
      <c r="AR514" s="28">
        <v>0.71870000000000001</v>
      </c>
      <c r="AS514" s="29">
        <v>1079.2</v>
      </c>
      <c r="AT514" s="29">
        <v>1823.54</v>
      </c>
      <c r="AU514" s="29">
        <v>5721.46</v>
      </c>
      <c r="AV514" s="29">
        <v>1071.73</v>
      </c>
      <c r="AW514" s="28">
        <v>254.15</v>
      </c>
      <c r="AX514" s="29">
        <v>9950.08</v>
      </c>
      <c r="AY514" s="29">
        <v>2861.1</v>
      </c>
      <c r="AZ514" s="28">
        <v>0.29110000000000003</v>
      </c>
      <c r="BA514" s="29">
        <v>6545.69</v>
      </c>
      <c r="BB514" s="28">
        <v>0.66610000000000003</v>
      </c>
      <c r="BC514" s="28">
        <v>420.29</v>
      </c>
      <c r="BD514" s="28">
        <v>4.2799999999999998E-2</v>
      </c>
      <c r="BE514" s="29">
        <v>9827.07</v>
      </c>
      <c r="BF514" s="29">
        <v>1498.47</v>
      </c>
      <c r="BG514" s="28">
        <v>0.18290000000000001</v>
      </c>
      <c r="BH514" s="28">
        <v>0.61890000000000001</v>
      </c>
      <c r="BI514" s="28">
        <v>0.21929999999999999</v>
      </c>
      <c r="BJ514" s="28">
        <v>0.1123</v>
      </c>
      <c r="BK514" s="28">
        <v>2.98E-2</v>
      </c>
      <c r="BL514" s="28">
        <v>1.9599999999999999E-2</v>
      </c>
    </row>
    <row r="515" spans="1:64" x14ac:dyDescent="0.25">
      <c r="A515" s="28" t="s">
        <v>779</v>
      </c>
      <c r="B515" s="28">
        <v>47092</v>
      </c>
      <c r="C515" s="28">
        <v>74.86</v>
      </c>
      <c r="D515" s="28">
        <v>22.97</v>
      </c>
      <c r="E515" s="29">
        <v>1719.5</v>
      </c>
      <c r="F515" s="29">
        <v>1680.29</v>
      </c>
      <c r="G515" s="28">
        <v>6.3E-3</v>
      </c>
      <c r="H515" s="28">
        <v>2.9999999999999997E-4</v>
      </c>
      <c r="I515" s="28">
        <v>1.44E-2</v>
      </c>
      <c r="J515" s="28">
        <v>1.5E-3</v>
      </c>
      <c r="K515" s="28">
        <v>3.5999999999999997E-2</v>
      </c>
      <c r="L515" s="28">
        <v>0.9083</v>
      </c>
      <c r="M515" s="28">
        <v>3.3099999999999997E-2</v>
      </c>
      <c r="N515" s="28">
        <v>0.40229999999999999</v>
      </c>
      <c r="O515" s="28">
        <v>4.1000000000000003E-3</v>
      </c>
      <c r="P515" s="28">
        <v>0.151</v>
      </c>
      <c r="Q515" s="28">
        <v>74.5</v>
      </c>
      <c r="R515" s="29">
        <v>52423.11</v>
      </c>
      <c r="S515" s="28">
        <v>0.255</v>
      </c>
      <c r="T515" s="28">
        <v>0.18240000000000001</v>
      </c>
      <c r="U515" s="28">
        <v>0.56340000000000001</v>
      </c>
      <c r="V515" s="28">
        <v>18.37</v>
      </c>
      <c r="W515" s="28">
        <v>13.1</v>
      </c>
      <c r="X515" s="29">
        <v>66755.039999999994</v>
      </c>
      <c r="Y515" s="28">
        <v>127.04</v>
      </c>
      <c r="Z515" s="29">
        <v>122664.7</v>
      </c>
      <c r="AA515" s="28">
        <v>0.77059999999999995</v>
      </c>
      <c r="AB515" s="28">
        <v>0.19420000000000001</v>
      </c>
      <c r="AC515" s="28">
        <v>3.4000000000000002E-2</v>
      </c>
      <c r="AD515" s="28">
        <v>1.1999999999999999E-3</v>
      </c>
      <c r="AE515" s="28">
        <v>0.23150000000000001</v>
      </c>
      <c r="AF515" s="28">
        <v>122.66</v>
      </c>
      <c r="AG515" s="29">
        <v>3433.97</v>
      </c>
      <c r="AH515" s="28">
        <v>432.08</v>
      </c>
      <c r="AI515" s="29">
        <v>130667.14</v>
      </c>
      <c r="AJ515" s="28" t="s">
        <v>16</v>
      </c>
      <c r="AK515" s="29">
        <v>29565</v>
      </c>
      <c r="AL515" s="29">
        <v>43140.65</v>
      </c>
      <c r="AM515" s="28">
        <v>47.19</v>
      </c>
      <c r="AN515" s="28">
        <v>26.43</v>
      </c>
      <c r="AO515" s="28">
        <v>32.25</v>
      </c>
      <c r="AP515" s="28">
        <v>4.0599999999999996</v>
      </c>
      <c r="AQ515" s="28">
        <v>915.97</v>
      </c>
      <c r="AR515" s="28">
        <v>1.0115000000000001</v>
      </c>
      <c r="AS515" s="29">
        <v>1171.1500000000001</v>
      </c>
      <c r="AT515" s="29">
        <v>1737.22</v>
      </c>
      <c r="AU515" s="29">
        <v>5223.3100000000004</v>
      </c>
      <c r="AV515" s="28">
        <v>952.38</v>
      </c>
      <c r="AW515" s="28">
        <v>237.42</v>
      </c>
      <c r="AX515" s="29">
        <v>9321.49</v>
      </c>
      <c r="AY515" s="29">
        <v>4578.71</v>
      </c>
      <c r="AZ515" s="28">
        <v>0.48270000000000002</v>
      </c>
      <c r="BA515" s="29">
        <v>4098.74</v>
      </c>
      <c r="BB515" s="28">
        <v>0.43209999999999998</v>
      </c>
      <c r="BC515" s="28">
        <v>808.68</v>
      </c>
      <c r="BD515" s="28">
        <v>8.5199999999999998E-2</v>
      </c>
      <c r="BE515" s="29">
        <v>9486.1299999999992</v>
      </c>
      <c r="BF515" s="29">
        <v>3409.55</v>
      </c>
      <c r="BG515" s="28">
        <v>1.0341</v>
      </c>
      <c r="BH515" s="28">
        <v>0.56499999999999995</v>
      </c>
      <c r="BI515" s="28">
        <v>0.21010000000000001</v>
      </c>
      <c r="BJ515" s="28">
        <v>0.16980000000000001</v>
      </c>
      <c r="BK515" s="28">
        <v>3.6299999999999999E-2</v>
      </c>
      <c r="BL515" s="28">
        <v>1.8800000000000001E-2</v>
      </c>
    </row>
    <row r="516" spans="1:64" x14ac:dyDescent="0.25">
      <c r="A516" s="28" t="s">
        <v>780</v>
      </c>
      <c r="B516" s="28">
        <v>48652</v>
      </c>
      <c r="C516" s="28">
        <v>210.1</v>
      </c>
      <c r="D516" s="28">
        <v>9.36</v>
      </c>
      <c r="E516" s="29">
        <v>1966.23</v>
      </c>
      <c r="F516" s="29">
        <v>1913.95</v>
      </c>
      <c r="G516" s="28">
        <v>2.5000000000000001E-3</v>
      </c>
      <c r="H516" s="28">
        <v>1E-4</v>
      </c>
      <c r="I516" s="28">
        <v>5.7999999999999996E-3</v>
      </c>
      <c r="J516" s="28">
        <v>1.2999999999999999E-3</v>
      </c>
      <c r="K516" s="28">
        <v>7.3000000000000001E-3</v>
      </c>
      <c r="L516" s="28">
        <v>0.96860000000000002</v>
      </c>
      <c r="M516" s="28">
        <v>1.44E-2</v>
      </c>
      <c r="N516" s="28">
        <v>0.4788</v>
      </c>
      <c r="O516" s="28">
        <v>2.24E-2</v>
      </c>
      <c r="P516" s="28">
        <v>0.14430000000000001</v>
      </c>
      <c r="Q516" s="28">
        <v>89.27</v>
      </c>
      <c r="R516" s="29">
        <v>49673.59</v>
      </c>
      <c r="S516" s="28">
        <v>0.20169999999999999</v>
      </c>
      <c r="T516" s="28">
        <v>0.16070000000000001</v>
      </c>
      <c r="U516" s="28">
        <v>0.63759999999999994</v>
      </c>
      <c r="V516" s="28">
        <v>17.68</v>
      </c>
      <c r="W516" s="28">
        <v>12.72</v>
      </c>
      <c r="X516" s="29">
        <v>68335.8</v>
      </c>
      <c r="Y516" s="28">
        <v>150</v>
      </c>
      <c r="Z516" s="29">
        <v>141256.21</v>
      </c>
      <c r="AA516" s="28">
        <v>0.6623</v>
      </c>
      <c r="AB516" s="28">
        <v>0.14699999999999999</v>
      </c>
      <c r="AC516" s="28">
        <v>0.18970000000000001</v>
      </c>
      <c r="AD516" s="28">
        <v>1E-3</v>
      </c>
      <c r="AE516" s="28">
        <v>0.33829999999999999</v>
      </c>
      <c r="AF516" s="28">
        <v>141.26</v>
      </c>
      <c r="AG516" s="29">
        <v>3865.24</v>
      </c>
      <c r="AH516" s="28">
        <v>384.85</v>
      </c>
      <c r="AI516" s="29">
        <v>128566.25</v>
      </c>
      <c r="AJ516" s="28" t="s">
        <v>16</v>
      </c>
      <c r="AK516" s="29">
        <v>27220</v>
      </c>
      <c r="AL516" s="29">
        <v>39904.120000000003</v>
      </c>
      <c r="AM516" s="28">
        <v>35.409999999999997</v>
      </c>
      <c r="AN516" s="28">
        <v>25.37</v>
      </c>
      <c r="AO516" s="28">
        <v>27.48</v>
      </c>
      <c r="AP516" s="28">
        <v>3.96</v>
      </c>
      <c r="AQ516" s="28">
        <v>479.3</v>
      </c>
      <c r="AR516" s="28">
        <v>0.98080000000000001</v>
      </c>
      <c r="AS516" s="29">
        <v>1231.76</v>
      </c>
      <c r="AT516" s="29">
        <v>2052.37</v>
      </c>
      <c r="AU516" s="29">
        <v>5402.45</v>
      </c>
      <c r="AV516" s="28">
        <v>782.95</v>
      </c>
      <c r="AW516" s="28">
        <v>225.92</v>
      </c>
      <c r="AX516" s="29">
        <v>9695.4500000000007</v>
      </c>
      <c r="AY516" s="29">
        <v>4734.45</v>
      </c>
      <c r="AZ516" s="28">
        <v>0.49399999999999999</v>
      </c>
      <c r="BA516" s="29">
        <v>3780.08</v>
      </c>
      <c r="BB516" s="28">
        <v>0.39439999999999997</v>
      </c>
      <c r="BC516" s="29">
        <v>1068.81</v>
      </c>
      <c r="BD516" s="28">
        <v>0.1115</v>
      </c>
      <c r="BE516" s="29">
        <v>9583.34</v>
      </c>
      <c r="BF516" s="29">
        <v>4025.91</v>
      </c>
      <c r="BG516" s="28">
        <v>1.4137</v>
      </c>
      <c r="BH516" s="28">
        <v>0.55059999999999998</v>
      </c>
      <c r="BI516" s="28">
        <v>0.2379</v>
      </c>
      <c r="BJ516" s="28">
        <v>0.1469</v>
      </c>
      <c r="BK516" s="28">
        <v>3.8899999999999997E-2</v>
      </c>
      <c r="BL516" s="28">
        <v>2.5700000000000001E-2</v>
      </c>
    </row>
    <row r="517" spans="1:64" x14ac:dyDescent="0.25">
      <c r="A517" s="28" t="s">
        <v>781</v>
      </c>
      <c r="B517" s="28">
        <v>44867</v>
      </c>
      <c r="C517" s="28">
        <v>24.67</v>
      </c>
      <c r="D517" s="28">
        <v>220.52</v>
      </c>
      <c r="E517" s="29">
        <v>5439.48</v>
      </c>
      <c r="F517" s="29">
        <v>5289.38</v>
      </c>
      <c r="G517" s="28">
        <v>7.0099999999999996E-2</v>
      </c>
      <c r="H517" s="28">
        <v>4.0000000000000002E-4</v>
      </c>
      <c r="I517" s="28">
        <v>7.6499999999999999E-2</v>
      </c>
      <c r="J517" s="28">
        <v>1.2999999999999999E-3</v>
      </c>
      <c r="K517" s="28">
        <v>2.6599999999999999E-2</v>
      </c>
      <c r="L517" s="28">
        <v>0.78369999999999995</v>
      </c>
      <c r="M517" s="28">
        <v>4.1399999999999999E-2</v>
      </c>
      <c r="N517" s="28">
        <v>0.1595</v>
      </c>
      <c r="O517" s="28">
        <v>2.9899999999999999E-2</v>
      </c>
      <c r="P517" s="28">
        <v>0.10630000000000001</v>
      </c>
      <c r="Q517" s="28">
        <v>245.79</v>
      </c>
      <c r="R517" s="29">
        <v>68287.98</v>
      </c>
      <c r="S517" s="28">
        <v>0.26669999999999999</v>
      </c>
      <c r="T517" s="28">
        <v>0.1903</v>
      </c>
      <c r="U517" s="28">
        <v>0.54300000000000004</v>
      </c>
      <c r="V517" s="28">
        <v>18.43</v>
      </c>
      <c r="W517" s="28">
        <v>29.59</v>
      </c>
      <c r="X517" s="29">
        <v>91620.65</v>
      </c>
      <c r="Y517" s="28">
        <v>182.6</v>
      </c>
      <c r="Z517" s="29">
        <v>232523.43</v>
      </c>
      <c r="AA517" s="28">
        <v>0.72570000000000001</v>
      </c>
      <c r="AB517" s="28">
        <v>0.25669999999999998</v>
      </c>
      <c r="AC517" s="28">
        <v>1.66E-2</v>
      </c>
      <c r="AD517" s="28">
        <v>1.1000000000000001E-3</v>
      </c>
      <c r="AE517" s="28">
        <v>0.27439999999999998</v>
      </c>
      <c r="AF517" s="28">
        <v>232.52</v>
      </c>
      <c r="AG517" s="29">
        <v>8859.6200000000008</v>
      </c>
      <c r="AH517" s="28">
        <v>941.85</v>
      </c>
      <c r="AI517" s="29">
        <v>281617.06</v>
      </c>
      <c r="AJ517" s="28" t="s">
        <v>16</v>
      </c>
      <c r="AK517" s="29">
        <v>44747</v>
      </c>
      <c r="AL517" s="29">
        <v>77986.77</v>
      </c>
      <c r="AM517" s="28">
        <v>67.400000000000006</v>
      </c>
      <c r="AN517" s="28">
        <v>35.74</v>
      </c>
      <c r="AO517" s="28">
        <v>39.92</v>
      </c>
      <c r="AP517" s="28">
        <v>5.01</v>
      </c>
      <c r="AQ517" s="29">
        <v>1001.15</v>
      </c>
      <c r="AR517" s="28">
        <v>0.67889999999999995</v>
      </c>
      <c r="AS517" s="29">
        <v>1235.71</v>
      </c>
      <c r="AT517" s="29">
        <v>2113.64</v>
      </c>
      <c r="AU517" s="29">
        <v>6826.66</v>
      </c>
      <c r="AV517" s="29">
        <v>1361.09</v>
      </c>
      <c r="AW517" s="28">
        <v>399.32</v>
      </c>
      <c r="AX517" s="29">
        <v>11936.42</v>
      </c>
      <c r="AY517" s="29">
        <v>2929.53</v>
      </c>
      <c r="AZ517" s="28">
        <v>0.2515</v>
      </c>
      <c r="BA517" s="29">
        <v>8218.31</v>
      </c>
      <c r="BB517" s="28">
        <v>0.70540000000000003</v>
      </c>
      <c r="BC517" s="28">
        <v>502.42</v>
      </c>
      <c r="BD517" s="28">
        <v>4.3099999999999999E-2</v>
      </c>
      <c r="BE517" s="29">
        <v>11650.26</v>
      </c>
      <c r="BF517" s="28">
        <v>994.86</v>
      </c>
      <c r="BG517" s="28">
        <v>0.1137</v>
      </c>
      <c r="BH517" s="28">
        <v>0.6331</v>
      </c>
      <c r="BI517" s="28">
        <v>0.22439999999999999</v>
      </c>
      <c r="BJ517" s="28">
        <v>9.2999999999999999E-2</v>
      </c>
      <c r="BK517" s="28">
        <v>2.75E-2</v>
      </c>
      <c r="BL517" s="28">
        <v>2.1999999999999999E-2</v>
      </c>
    </row>
    <row r="518" spans="1:64" x14ac:dyDescent="0.25">
      <c r="A518" s="28" t="s">
        <v>782</v>
      </c>
      <c r="B518" s="28">
        <v>44875</v>
      </c>
      <c r="C518" s="28">
        <v>33.43</v>
      </c>
      <c r="D518" s="28">
        <v>189.12</v>
      </c>
      <c r="E518" s="29">
        <v>6321.97</v>
      </c>
      <c r="F518" s="29">
        <v>6093.43</v>
      </c>
      <c r="G518" s="28">
        <v>3.9100000000000003E-2</v>
      </c>
      <c r="H518" s="28">
        <v>2.0000000000000001E-4</v>
      </c>
      <c r="I518" s="28">
        <v>4.4900000000000002E-2</v>
      </c>
      <c r="J518" s="28">
        <v>1.2999999999999999E-3</v>
      </c>
      <c r="K518" s="28">
        <v>2.5499999999999998E-2</v>
      </c>
      <c r="L518" s="28">
        <v>0.85319999999999996</v>
      </c>
      <c r="M518" s="28">
        <v>3.5999999999999997E-2</v>
      </c>
      <c r="N518" s="28">
        <v>0.18140000000000001</v>
      </c>
      <c r="O518" s="28">
        <v>2.3199999999999998E-2</v>
      </c>
      <c r="P518" s="28">
        <v>0.1086</v>
      </c>
      <c r="Q518" s="28">
        <v>273.14999999999998</v>
      </c>
      <c r="R518" s="29">
        <v>64721.14</v>
      </c>
      <c r="S518" s="28">
        <v>0.2462</v>
      </c>
      <c r="T518" s="28">
        <v>0.19950000000000001</v>
      </c>
      <c r="U518" s="28">
        <v>0.55430000000000001</v>
      </c>
      <c r="V518" s="28">
        <v>19.22</v>
      </c>
      <c r="W518" s="28">
        <v>31.09</v>
      </c>
      <c r="X518" s="29">
        <v>86446.88</v>
      </c>
      <c r="Y518" s="28">
        <v>200.9</v>
      </c>
      <c r="Z518" s="29">
        <v>190117.43</v>
      </c>
      <c r="AA518" s="28">
        <v>0.77480000000000004</v>
      </c>
      <c r="AB518" s="28">
        <v>0.20419999999999999</v>
      </c>
      <c r="AC518" s="28">
        <v>2.01E-2</v>
      </c>
      <c r="AD518" s="28">
        <v>8.9999999999999998E-4</v>
      </c>
      <c r="AE518" s="28">
        <v>0.2253</v>
      </c>
      <c r="AF518" s="28">
        <v>190.12</v>
      </c>
      <c r="AG518" s="29">
        <v>7075.97</v>
      </c>
      <c r="AH518" s="28">
        <v>821.69</v>
      </c>
      <c r="AI518" s="29">
        <v>214025.34</v>
      </c>
      <c r="AJ518" s="28" t="s">
        <v>16</v>
      </c>
      <c r="AK518" s="29">
        <v>42298</v>
      </c>
      <c r="AL518" s="29">
        <v>67804.41</v>
      </c>
      <c r="AM518" s="28">
        <v>64.69</v>
      </c>
      <c r="AN518" s="28">
        <v>35.03</v>
      </c>
      <c r="AO518" s="28">
        <v>37.96</v>
      </c>
      <c r="AP518" s="28">
        <v>4.41</v>
      </c>
      <c r="AQ518" s="29">
        <v>1001.15</v>
      </c>
      <c r="AR518" s="28">
        <v>0.73380000000000001</v>
      </c>
      <c r="AS518" s="29">
        <v>1104.8900000000001</v>
      </c>
      <c r="AT518" s="29">
        <v>1907.01</v>
      </c>
      <c r="AU518" s="29">
        <v>6195.92</v>
      </c>
      <c r="AV518" s="29">
        <v>1122.6300000000001</v>
      </c>
      <c r="AW518" s="28">
        <v>298.49</v>
      </c>
      <c r="AX518" s="29">
        <v>10628.94</v>
      </c>
      <c r="AY518" s="29">
        <v>3098.52</v>
      </c>
      <c r="AZ518" s="28">
        <v>0.30449999999999999</v>
      </c>
      <c r="BA518" s="29">
        <v>6578.27</v>
      </c>
      <c r="BB518" s="28">
        <v>0.64649999999999996</v>
      </c>
      <c r="BC518" s="28">
        <v>499.04</v>
      </c>
      <c r="BD518" s="28">
        <v>4.9000000000000002E-2</v>
      </c>
      <c r="BE518" s="29">
        <v>10175.83</v>
      </c>
      <c r="BF518" s="29">
        <v>1536.81</v>
      </c>
      <c r="BG518" s="28">
        <v>0.22020000000000001</v>
      </c>
      <c r="BH518" s="28">
        <v>0.62039999999999995</v>
      </c>
      <c r="BI518" s="28">
        <v>0.2334</v>
      </c>
      <c r="BJ518" s="28">
        <v>9.7600000000000006E-2</v>
      </c>
      <c r="BK518" s="28">
        <v>2.69E-2</v>
      </c>
      <c r="BL518" s="28">
        <v>2.1700000000000001E-2</v>
      </c>
    </row>
    <row r="519" spans="1:64" x14ac:dyDescent="0.25">
      <c r="A519" s="28" t="s">
        <v>783</v>
      </c>
      <c r="B519" s="28">
        <v>47969</v>
      </c>
      <c r="C519" s="28">
        <v>82.29</v>
      </c>
      <c r="D519" s="28">
        <v>10.82</v>
      </c>
      <c r="E519" s="28">
        <v>890.38</v>
      </c>
      <c r="F519" s="28">
        <v>886.1</v>
      </c>
      <c r="G519" s="28">
        <v>1.5E-3</v>
      </c>
      <c r="H519" s="28">
        <v>0</v>
      </c>
      <c r="I519" s="28">
        <v>4.4000000000000003E-3</v>
      </c>
      <c r="J519" s="28">
        <v>8.0000000000000004E-4</v>
      </c>
      <c r="K519" s="28">
        <v>8.3000000000000001E-3</v>
      </c>
      <c r="L519" s="28">
        <v>0.97499999999999998</v>
      </c>
      <c r="M519" s="28">
        <v>9.9000000000000008E-3</v>
      </c>
      <c r="N519" s="28">
        <v>0.51190000000000002</v>
      </c>
      <c r="O519" s="28">
        <v>1.6999999999999999E-3</v>
      </c>
      <c r="P519" s="28">
        <v>0.14710000000000001</v>
      </c>
      <c r="Q519" s="28">
        <v>43.44</v>
      </c>
      <c r="R519" s="29">
        <v>46918.38</v>
      </c>
      <c r="S519" s="28">
        <v>0.21529999999999999</v>
      </c>
      <c r="T519" s="28">
        <v>0.16450000000000001</v>
      </c>
      <c r="U519" s="28">
        <v>0.62019999999999997</v>
      </c>
      <c r="V519" s="28">
        <v>16.809999999999999</v>
      </c>
      <c r="W519" s="28">
        <v>7.66</v>
      </c>
      <c r="X519" s="29">
        <v>60046.28</v>
      </c>
      <c r="Y519" s="28">
        <v>111.85</v>
      </c>
      <c r="Z519" s="29">
        <v>79578.679999999993</v>
      </c>
      <c r="AA519" s="28">
        <v>0.88009999999999999</v>
      </c>
      <c r="AB519" s="28">
        <v>5.4300000000000001E-2</v>
      </c>
      <c r="AC519" s="28">
        <v>6.4100000000000004E-2</v>
      </c>
      <c r="AD519" s="28">
        <v>1.6000000000000001E-3</v>
      </c>
      <c r="AE519" s="28">
        <v>0.121</v>
      </c>
      <c r="AF519" s="28">
        <v>79.58</v>
      </c>
      <c r="AG519" s="29">
        <v>1873.11</v>
      </c>
      <c r="AH519" s="28">
        <v>274.64</v>
      </c>
      <c r="AI519" s="29">
        <v>70944.23</v>
      </c>
      <c r="AJ519" s="28" t="s">
        <v>16</v>
      </c>
      <c r="AK519" s="29">
        <v>28369</v>
      </c>
      <c r="AL519" s="29">
        <v>38279.85</v>
      </c>
      <c r="AM519" s="28">
        <v>32.840000000000003</v>
      </c>
      <c r="AN519" s="28">
        <v>22.78</v>
      </c>
      <c r="AO519" s="28">
        <v>24.27</v>
      </c>
      <c r="AP519" s="28">
        <v>4.1900000000000004</v>
      </c>
      <c r="AQ519" s="29">
        <v>1038.99</v>
      </c>
      <c r="AR519" s="28">
        <v>1.0054000000000001</v>
      </c>
      <c r="AS519" s="29">
        <v>1243.54</v>
      </c>
      <c r="AT519" s="29">
        <v>2034.4</v>
      </c>
      <c r="AU519" s="29">
        <v>5396.25</v>
      </c>
      <c r="AV519" s="28">
        <v>801.9</v>
      </c>
      <c r="AW519" s="28">
        <v>261.52</v>
      </c>
      <c r="AX519" s="29">
        <v>9737.6299999999992</v>
      </c>
      <c r="AY519" s="29">
        <v>6053.78</v>
      </c>
      <c r="AZ519" s="28">
        <v>0.61099999999999999</v>
      </c>
      <c r="BA519" s="29">
        <v>2616.56</v>
      </c>
      <c r="BB519" s="28">
        <v>0.2641</v>
      </c>
      <c r="BC519" s="29">
        <v>1238.25</v>
      </c>
      <c r="BD519" s="28">
        <v>0.125</v>
      </c>
      <c r="BE519" s="29">
        <v>9908.58</v>
      </c>
      <c r="BF519" s="29">
        <v>5993</v>
      </c>
      <c r="BG519" s="28">
        <v>2.8601999999999999</v>
      </c>
      <c r="BH519" s="28">
        <v>0.52639999999999998</v>
      </c>
      <c r="BI519" s="28">
        <v>0.22370000000000001</v>
      </c>
      <c r="BJ519" s="28">
        <v>0.18909999999999999</v>
      </c>
      <c r="BK519" s="28">
        <v>3.8800000000000001E-2</v>
      </c>
      <c r="BL519" s="28">
        <v>2.1999999999999999E-2</v>
      </c>
    </row>
    <row r="520" spans="1:64" x14ac:dyDescent="0.25">
      <c r="A520" s="28" t="s">
        <v>784</v>
      </c>
      <c r="B520" s="28">
        <v>46151</v>
      </c>
      <c r="C520" s="28">
        <v>54.48</v>
      </c>
      <c r="D520" s="28">
        <v>47</v>
      </c>
      <c r="E520" s="29">
        <v>2560.42</v>
      </c>
      <c r="F520" s="29">
        <v>2512.1</v>
      </c>
      <c r="G520" s="28">
        <v>1.26E-2</v>
      </c>
      <c r="H520" s="28">
        <v>4.0000000000000002E-4</v>
      </c>
      <c r="I520" s="28">
        <v>2.5100000000000001E-2</v>
      </c>
      <c r="J520" s="28">
        <v>1.5E-3</v>
      </c>
      <c r="K520" s="28">
        <v>2.76E-2</v>
      </c>
      <c r="L520" s="28">
        <v>0.89610000000000001</v>
      </c>
      <c r="M520" s="28">
        <v>3.6799999999999999E-2</v>
      </c>
      <c r="N520" s="28">
        <v>0.34370000000000001</v>
      </c>
      <c r="O520" s="28">
        <v>7.4999999999999997E-3</v>
      </c>
      <c r="P520" s="28">
        <v>0.1305</v>
      </c>
      <c r="Q520" s="28">
        <v>114.71</v>
      </c>
      <c r="R520" s="29">
        <v>57746.22</v>
      </c>
      <c r="S520" s="28">
        <v>0.20549999999999999</v>
      </c>
      <c r="T520" s="28">
        <v>0.19239999999999999</v>
      </c>
      <c r="U520" s="28">
        <v>0.60209999999999997</v>
      </c>
      <c r="V520" s="28">
        <v>18.239999999999998</v>
      </c>
      <c r="W520" s="28">
        <v>15.93</v>
      </c>
      <c r="X520" s="29">
        <v>79117.399999999994</v>
      </c>
      <c r="Y520" s="28">
        <v>156.13</v>
      </c>
      <c r="Z520" s="29">
        <v>171692.57</v>
      </c>
      <c r="AA520" s="28">
        <v>0.68179999999999996</v>
      </c>
      <c r="AB520" s="28">
        <v>0.2732</v>
      </c>
      <c r="AC520" s="28">
        <v>4.3999999999999997E-2</v>
      </c>
      <c r="AD520" s="28">
        <v>1.1000000000000001E-3</v>
      </c>
      <c r="AE520" s="28">
        <v>0.31940000000000002</v>
      </c>
      <c r="AF520" s="28">
        <v>171.69</v>
      </c>
      <c r="AG520" s="29">
        <v>5414.9</v>
      </c>
      <c r="AH520" s="28">
        <v>574.48</v>
      </c>
      <c r="AI520" s="29">
        <v>184376.06</v>
      </c>
      <c r="AJ520" s="28" t="s">
        <v>16</v>
      </c>
      <c r="AK520" s="29">
        <v>31667</v>
      </c>
      <c r="AL520" s="29">
        <v>48366.400000000001</v>
      </c>
      <c r="AM520" s="28">
        <v>51.27</v>
      </c>
      <c r="AN520" s="28">
        <v>29.6</v>
      </c>
      <c r="AO520" s="28">
        <v>33.99</v>
      </c>
      <c r="AP520" s="28">
        <v>4.51</v>
      </c>
      <c r="AQ520" s="29">
        <v>1148.06</v>
      </c>
      <c r="AR520" s="28">
        <v>0.97130000000000005</v>
      </c>
      <c r="AS520" s="29">
        <v>1133.6199999999999</v>
      </c>
      <c r="AT520" s="29">
        <v>1818.9</v>
      </c>
      <c r="AU520" s="29">
        <v>5648.31</v>
      </c>
      <c r="AV520" s="29">
        <v>1017.15</v>
      </c>
      <c r="AW520" s="28">
        <v>267.89</v>
      </c>
      <c r="AX520" s="29">
        <v>9885.8700000000008</v>
      </c>
      <c r="AY520" s="29">
        <v>3598.96</v>
      </c>
      <c r="AZ520" s="28">
        <v>0.36709999999999998</v>
      </c>
      <c r="BA520" s="29">
        <v>5479.99</v>
      </c>
      <c r="BB520" s="28">
        <v>0.55900000000000005</v>
      </c>
      <c r="BC520" s="28">
        <v>723.99</v>
      </c>
      <c r="BD520" s="28">
        <v>7.3899999999999993E-2</v>
      </c>
      <c r="BE520" s="29">
        <v>9802.94</v>
      </c>
      <c r="BF520" s="29">
        <v>2259.75</v>
      </c>
      <c r="BG520" s="28">
        <v>0.50080000000000002</v>
      </c>
      <c r="BH520" s="28">
        <v>0.58699999999999997</v>
      </c>
      <c r="BI520" s="28">
        <v>0.22059999999999999</v>
      </c>
      <c r="BJ520" s="28">
        <v>0.1371</v>
      </c>
      <c r="BK520" s="28">
        <v>3.2300000000000002E-2</v>
      </c>
      <c r="BL520" s="28">
        <v>2.3E-2</v>
      </c>
    </row>
    <row r="521" spans="1:64" x14ac:dyDescent="0.25">
      <c r="A521" s="28" t="s">
        <v>785</v>
      </c>
      <c r="B521" s="28">
        <v>44883</v>
      </c>
      <c r="C521" s="28">
        <v>41.9</v>
      </c>
      <c r="D521" s="28">
        <v>76.13</v>
      </c>
      <c r="E521" s="29">
        <v>3190.07</v>
      </c>
      <c r="F521" s="29">
        <v>3054.57</v>
      </c>
      <c r="G521" s="28">
        <v>1.32E-2</v>
      </c>
      <c r="H521" s="28">
        <v>2.9999999999999997E-4</v>
      </c>
      <c r="I521" s="28">
        <v>1.9199999999999998E-2</v>
      </c>
      <c r="J521" s="28">
        <v>1.6999999999999999E-3</v>
      </c>
      <c r="K521" s="28">
        <v>2.81E-2</v>
      </c>
      <c r="L521" s="28">
        <v>0.90849999999999997</v>
      </c>
      <c r="M521" s="28">
        <v>2.9100000000000001E-2</v>
      </c>
      <c r="N521" s="28">
        <v>0.22020000000000001</v>
      </c>
      <c r="O521" s="28">
        <v>8.8999999999999999E-3</v>
      </c>
      <c r="P521" s="28">
        <v>0.1138</v>
      </c>
      <c r="Q521" s="28">
        <v>128.47</v>
      </c>
      <c r="R521" s="29">
        <v>57745.99</v>
      </c>
      <c r="S521" s="28">
        <v>0.21970000000000001</v>
      </c>
      <c r="T521" s="28">
        <v>0.21199999999999999</v>
      </c>
      <c r="U521" s="28">
        <v>0.56830000000000003</v>
      </c>
      <c r="V521" s="28">
        <v>20.27</v>
      </c>
      <c r="W521" s="28">
        <v>17.22</v>
      </c>
      <c r="X521" s="29">
        <v>76416.350000000006</v>
      </c>
      <c r="Y521" s="28">
        <v>181.61</v>
      </c>
      <c r="Z521" s="29">
        <v>168234.64</v>
      </c>
      <c r="AA521" s="28">
        <v>0.82940000000000003</v>
      </c>
      <c r="AB521" s="28">
        <v>0.1462</v>
      </c>
      <c r="AC521" s="28">
        <v>2.35E-2</v>
      </c>
      <c r="AD521" s="28">
        <v>8.9999999999999998E-4</v>
      </c>
      <c r="AE521" s="28">
        <v>0.17080000000000001</v>
      </c>
      <c r="AF521" s="28">
        <v>168.23</v>
      </c>
      <c r="AG521" s="29">
        <v>5624.48</v>
      </c>
      <c r="AH521" s="28">
        <v>706.73</v>
      </c>
      <c r="AI521" s="29">
        <v>182612.05</v>
      </c>
      <c r="AJ521" s="28" t="s">
        <v>16</v>
      </c>
      <c r="AK521" s="29">
        <v>37613</v>
      </c>
      <c r="AL521" s="29">
        <v>57377.81</v>
      </c>
      <c r="AM521" s="28">
        <v>55.47</v>
      </c>
      <c r="AN521" s="28">
        <v>32.950000000000003</v>
      </c>
      <c r="AO521" s="28">
        <v>34.56</v>
      </c>
      <c r="AP521" s="28">
        <v>4.83</v>
      </c>
      <c r="AQ521" s="29">
        <v>1379.62</v>
      </c>
      <c r="AR521" s="28">
        <v>0.83540000000000003</v>
      </c>
      <c r="AS521" s="29">
        <v>1105.6500000000001</v>
      </c>
      <c r="AT521" s="29">
        <v>1805.94</v>
      </c>
      <c r="AU521" s="29">
        <v>5254.57</v>
      </c>
      <c r="AV521" s="28">
        <v>919.88</v>
      </c>
      <c r="AW521" s="28">
        <v>223.97</v>
      </c>
      <c r="AX521" s="29">
        <v>9310</v>
      </c>
      <c r="AY521" s="29">
        <v>3311.08</v>
      </c>
      <c r="AZ521" s="28">
        <v>0.37069999999999997</v>
      </c>
      <c r="BA521" s="29">
        <v>5115.22</v>
      </c>
      <c r="BB521" s="28">
        <v>0.57279999999999998</v>
      </c>
      <c r="BC521" s="28">
        <v>504.62</v>
      </c>
      <c r="BD521" s="28">
        <v>5.6500000000000002E-2</v>
      </c>
      <c r="BE521" s="29">
        <v>8930.92</v>
      </c>
      <c r="BF521" s="29">
        <v>2126.9899999999998</v>
      </c>
      <c r="BG521" s="28">
        <v>0.38400000000000001</v>
      </c>
      <c r="BH521" s="28">
        <v>0.59850000000000003</v>
      </c>
      <c r="BI521" s="28">
        <v>0.2258</v>
      </c>
      <c r="BJ521" s="28">
        <v>0.12529999999999999</v>
      </c>
      <c r="BK521" s="28">
        <v>3.0599999999999999E-2</v>
      </c>
      <c r="BL521" s="28">
        <v>1.9800000000000002E-2</v>
      </c>
    </row>
    <row r="522" spans="1:64" x14ac:dyDescent="0.25">
      <c r="A522" s="28" t="s">
        <v>786</v>
      </c>
      <c r="B522" s="28">
        <v>49098</v>
      </c>
      <c r="C522" s="28">
        <v>102.05</v>
      </c>
      <c r="D522" s="28">
        <v>27.33</v>
      </c>
      <c r="E522" s="29">
        <v>2789.4</v>
      </c>
      <c r="F522" s="29">
        <v>2752.1</v>
      </c>
      <c r="G522" s="28">
        <v>5.3E-3</v>
      </c>
      <c r="H522" s="28">
        <v>2.0000000000000001E-4</v>
      </c>
      <c r="I522" s="28">
        <v>9.1999999999999998E-3</v>
      </c>
      <c r="J522" s="28">
        <v>1.4E-3</v>
      </c>
      <c r="K522" s="28">
        <v>1.26E-2</v>
      </c>
      <c r="L522" s="28">
        <v>0.95120000000000005</v>
      </c>
      <c r="M522" s="28">
        <v>2.01E-2</v>
      </c>
      <c r="N522" s="28">
        <v>0.33689999999999998</v>
      </c>
      <c r="O522" s="28">
        <v>3.5999999999999999E-3</v>
      </c>
      <c r="P522" s="28">
        <v>0.12509999999999999</v>
      </c>
      <c r="Q522" s="28">
        <v>118.22</v>
      </c>
      <c r="R522" s="29">
        <v>55903.56</v>
      </c>
      <c r="S522" s="28">
        <v>0.20069999999999999</v>
      </c>
      <c r="T522" s="28">
        <v>0.18310000000000001</v>
      </c>
      <c r="U522" s="28">
        <v>0.61619999999999997</v>
      </c>
      <c r="V522" s="28">
        <v>19.5</v>
      </c>
      <c r="W522" s="28">
        <v>15.71</v>
      </c>
      <c r="X522" s="29">
        <v>72371.83</v>
      </c>
      <c r="Y522" s="28">
        <v>172.11</v>
      </c>
      <c r="Z522" s="29">
        <v>130588.4</v>
      </c>
      <c r="AA522" s="28">
        <v>0.7782</v>
      </c>
      <c r="AB522" s="28">
        <v>0.16919999999999999</v>
      </c>
      <c r="AC522" s="28">
        <v>5.1700000000000003E-2</v>
      </c>
      <c r="AD522" s="28">
        <v>1E-3</v>
      </c>
      <c r="AE522" s="28">
        <v>0.22450000000000001</v>
      </c>
      <c r="AF522" s="28">
        <v>130.59</v>
      </c>
      <c r="AG522" s="29">
        <v>3497.37</v>
      </c>
      <c r="AH522" s="28">
        <v>429.63</v>
      </c>
      <c r="AI522" s="29">
        <v>136724.56</v>
      </c>
      <c r="AJ522" s="28" t="s">
        <v>16</v>
      </c>
      <c r="AK522" s="29">
        <v>32297</v>
      </c>
      <c r="AL522" s="29">
        <v>47000.35</v>
      </c>
      <c r="AM522" s="28">
        <v>43.74</v>
      </c>
      <c r="AN522" s="28">
        <v>25.61</v>
      </c>
      <c r="AO522" s="28">
        <v>27.8</v>
      </c>
      <c r="AP522" s="28">
        <v>4.32</v>
      </c>
      <c r="AQ522" s="28">
        <v>812.09</v>
      </c>
      <c r="AR522" s="28">
        <v>0.86960000000000004</v>
      </c>
      <c r="AS522" s="29">
        <v>1063.1500000000001</v>
      </c>
      <c r="AT522" s="29">
        <v>1713.53</v>
      </c>
      <c r="AU522" s="29">
        <v>4936.66</v>
      </c>
      <c r="AV522" s="28">
        <v>830.9</v>
      </c>
      <c r="AW522" s="28">
        <v>244.17</v>
      </c>
      <c r="AX522" s="29">
        <v>8788.39</v>
      </c>
      <c r="AY522" s="29">
        <v>4108.01</v>
      </c>
      <c r="AZ522" s="28">
        <v>0.48909999999999998</v>
      </c>
      <c r="BA522" s="29">
        <v>3637.26</v>
      </c>
      <c r="BB522" s="28">
        <v>0.433</v>
      </c>
      <c r="BC522" s="28">
        <v>654.19000000000005</v>
      </c>
      <c r="BD522" s="28">
        <v>7.7899999999999997E-2</v>
      </c>
      <c r="BE522" s="29">
        <v>8399.4599999999991</v>
      </c>
      <c r="BF522" s="29">
        <v>3443.64</v>
      </c>
      <c r="BG522" s="28">
        <v>0.96760000000000002</v>
      </c>
      <c r="BH522" s="28">
        <v>0.58899999999999997</v>
      </c>
      <c r="BI522" s="28">
        <v>0.22189999999999999</v>
      </c>
      <c r="BJ522" s="28">
        <v>0.1263</v>
      </c>
      <c r="BK522" s="28">
        <v>3.1800000000000002E-2</v>
      </c>
      <c r="BL522" s="28">
        <v>3.1E-2</v>
      </c>
    </row>
    <row r="523" spans="1:64" x14ac:dyDescent="0.25">
      <c r="A523" s="28" t="s">
        <v>787</v>
      </c>
      <c r="B523" s="28">
        <v>46243</v>
      </c>
      <c r="C523" s="28">
        <v>58.81</v>
      </c>
      <c r="D523" s="28">
        <v>43.79</v>
      </c>
      <c r="E523" s="29">
        <v>2575.4</v>
      </c>
      <c r="F523" s="29">
        <v>2555.14</v>
      </c>
      <c r="G523" s="28">
        <v>5.7999999999999996E-3</v>
      </c>
      <c r="H523" s="28">
        <v>5.0000000000000001E-4</v>
      </c>
      <c r="I523" s="28">
        <v>2.6700000000000002E-2</v>
      </c>
      <c r="J523" s="28">
        <v>1.6000000000000001E-3</v>
      </c>
      <c r="K523" s="28">
        <v>4.6600000000000003E-2</v>
      </c>
      <c r="L523" s="28">
        <v>0.87409999999999999</v>
      </c>
      <c r="M523" s="28">
        <v>4.4600000000000001E-2</v>
      </c>
      <c r="N523" s="28">
        <v>0.46789999999999998</v>
      </c>
      <c r="O523" s="28">
        <v>8.6E-3</v>
      </c>
      <c r="P523" s="28">
        <v>0.1371</v>
      </c>
      <c r="Q523" s="28">
        <v>110.72</v>
      </c>
      <c r="R523" s="29">
        <v>53446.85</v>
      </c>
      <c r="S523" s="28">
        <v>0.23749999999999999</v>
      </c>
      <c r="T523" s="28">
        <v>0.19980000000000001</v>
      </c>
      <c r="U523" s="28">
        <v>0.56269999999999998</v>
      </c>
      <c r="V523" s="28">
        <v>18.8</v>
      </c>
      <c r="W523" s="28">
        <v>16.41</v>
      </c>
      <c r="X523" s="29">
        <v>72138.3</v>
      </c>
      <c r="Y523" s="28">
        <v>153.31</v>
      </c>
      <c r="Z523" s="29">
        <v>104140.5</v>
      </c>
      <c r="AA523" s="28">
        <v>0.79169999999999996</v>
      </c>
      <c r="AB523" s="28">
        <v>0.17460000000000001</v>
      </c>
      <c r="AC523" s="28">
        <v>3.2399999999999998E-2</v>
      </c>
      <c r="AD523" s="28">
        <v>1.2999999999999999E-3</v>
      </c>
      <c r="AE523" s="28">
        <v>0.2099</v>
      </c>
      <c r="AF523" s="28">
        <v>104.14</v>
      </c>
      <c r="AG523" s="29">
        <v>2977.25</v>
      </c>
      <c r="AH523" s="28">
        <v>405.88</v>
      </c>
      <c r="AI523" s="29">
        <v>105887.67</v>
      </c>
      <c r="AJ523" s="28" t="s">
        <v>16</v>
      </c>
      <c r="AK523" s="29">
        <v>27810</v>
      </c>
      <c r="AL523" s="29">
        <v>41142.76</v>
      </c>
      <c r="AM523" s="28">
        <v>46.17</v>
      </c>
      <c r="AN523" s="28">
        <v>27.18</v>
      </c>
      <c r="AO523" s="28">
        <v>32.06</v>
      </c>
      <c r="AP523" s="28">
        <v>4.04</v>
      </c>
      <c r="AQ523" s="28">
        <v>639.25</v>
      </c>
      <c r="AR523" s="28">
        <v>0.97450000000000003</v>
      </c>
      <c r="AS523" s="29">
        <v>1054.54</v>
      </c>
      <c r="AT523" s="29">
        <v>1699.48</v>
      </c>
      <c r="AU523" s="29">
        <v>5269.57</v>
      </c>
      <c r="AV523" s="29">
        <v>1004.92</v>
      </c>
      <c r="AW523" s="28">
        <v>243.27</v>
      </c>
      <c r="AX523" s="29">
        <v>9271.7800000000007</v>
      </c>
      <c r="AY523" s="29">
        <v>4862.17</v>
      </c>
      <c r="AZ523" s="28">
        <v>0.53490000000000004</v>
      </c>
      <c r="BA523" s="29">
        <v>3328.24</v>
      </c>
      <c r="BB523" s="28">
        <v>0.36609999999999998</v>
      </c>
      <c r="BC523" s="28">
        <v>900.07</v>
      </c>
      <c r="BD523" s="28">
        <v>9.9000000000000005E-2</v>
      </c>
      <c r="BE523" s="29">
        <v>9090.48</v>
      </c>
      <c r="BF523" s="29">
        <v>4321.17</v>
      </c>
      <c r="BG523" s="28">
        <v>1.5111000000000001</v>
      </c>
      <c r="BH523" s="28">
        <v>0.57350000000000001</v>
      </c>
      <c r="BI523" s="28">
        <v>0.21629999999999999</v>
      </c>
      <c r="BJ523" s="28">
        <v>0.15870000000000001</v>
      </c>
      <c r="BK523" s="28">
        <v>3.2500000000000001E-2</v>
      </c>
      <c r="BL523" s="28">
        <v>1.9E-2</v>
      </c>
    </row>
    <row r="524" spans="1:64" x14ac:dyDescent="0.25">
      <c r="A524" s="28" t="s">
        <v>788</v>
      </c>
      <c r="B524" s="28">
        <v>47399</v>
      </c>
      <c r="C524" s="28">
        <v>56.19</v>
      </c>
      <c r="D524" s="28">
        <v>38.51</v>
      </c>
      <c r="E524" s="29">
        <v>2163.77</v>
      </c>
      <c r="F524" s="29">
        <v>2173</v>
      </c>
      <c r="G524" s="28">
        <v>1.1900000000000001E-2</v>
      </c>
      <c r="H524" s="28">
        <v>4.0000000000000002E-4</v>
      </c>
      <c r="I524" s="28">
        <v>2.07E-2</v>
      </c>
      <c r="J524" s="28">
        <v>1.6000000000000001E-3</v>
      </c>
      <c r="K524" s="28">
        <v>1.9599999999999999E-2</v>
      </c>
      <c r="L524" s="28">
        <v>0.91510000000000002</v>
      </c>
      <c r="M524" s="28">
        <v>3.0599999999999999E-2</v>
      </c>
      <c r="N524" s="28">
        <v>0.33689999999999998</v>
      </c>
      <c r="O524" s="28">
        <v>5.4999999999999997E-3</v>
      </c>
      <c r="P524" s="28">
        <v>0.12520000000000001</v>
      </c>
      <c r="Q524" s="28">
        <v>102.79</v>
      </c>
      <c r="R524" s="29">
        <v>56085.32</v>
      </c>
      <c r="S524" s="28">
        <v>0.23400000000000001</v>
      </c>
      <c r="T524" s="28">
        <v>0.19170000000000001</v>
      </c>
      <c r="U524" s="28">
        <v>0.57430000000000003</v>
      </c>
      <c r="V524" s="28">
        <v>18.329999999999998</v>
      </c>
      <c r="W524" s="28">
        <v>14.26</v>
      </c>
      <c r="X524" s="29">
        <v>73781.36</v>
      </c>
      <c r="Y524" s="28">
        <v>146.85</v>
      </c>
      <c r="Z524" s="29">
        <v>175246.2</v>
      </c>
      <c r="AA524" s="28">
        <v>0.69430000000000003</v>
      </c>
      <c r="AB524" s="28">
        <v>0.25040000000000001</v>
      </c>
      <c r="AC524" s="28">
        <v>5.4199999999999998E-2</v>
      </c>
      <c r="AD524" s="28">
        <v>1E-3</v>
      </c>
      <c r="AE524" s="28">
        <v>0.30620000000000003</v>
      </c>
      <c r="AF524" s="28">
        <v>175.25</v>
      </c>
      <c r="AG524" s="29">
        <v>5303.38</v>
      </c>
      <c r="AH524" s="28">
        <v>551.64</v>
      </c>
      <c r="AI524" s="29">
        <v>186015.26</v>
      </c>
      <c r="AJ524" s="28" t="s">
        <v>16</v>
      </c>
      <c r="AK524" s="29">
        <v>33008</v>
      </c>
      <c r="AL524" s="29">
        <v>50000.81</v>
      </c>
      <c r="AM524" s="28">
        <v>49.84</v>
      </c>
      <c r="AN524" s="28">
        <v>28.35</v>
      </c>
      <c r="AO524" s="28">
        <v>32.99</v>
      </c>
      <c r="AP524" s="28">
        <v>4.3600000000000003</v>
      </c>
      <c r="AQ524" s="29">
        <v>1398.94</v>
      </c>
      <c r="AR524" s="28">
        <v>0.90029999999999999</v>
      </c>
      <c r="AS524" s="29">
        <v>1077.07</v>
      </c>
      <c r="AT524" s="29">
        <v>1885.46</v>
      </c>
      <c r="AU524" s="29">
        <v>5397.3</v>
      </c>
      <c r="AV524" s="29">
        <v>1003.57</v>
      </c>
      <c r="AW524" s="28">
        <v>268.64999999999998</v>
      </c>
      <c r="AX524" s="29">
        <v>9632.0499999999993</v>
      </c>
      <c r="AY524" s="29">
        <v>3634.16</v>
      </c>
      <c r="AZ524" s="28">
        <v>0.37609999999999999</v>
      </c>
      <c r="BA524" s="29">
        <v>5340.23</v>
      </c>
      <c r="BB524" s="28">
        <v>0.55259999999999998</v>
      </c>
      <c r="BC524" s="28">
        <v>689.11</v>
      </c>
      <c r="BD524" s="28">
        <v>7.1300000000000002E-2</v>
      </c>
      <c r="BE524" s="29">
        <v>9663.5</v>
      </c>
      <c r="BF524" s="29">
        <v>2330.14</v>
      </c>
      <c r="BG524" s="28">
        <v>0.49769999999999998</v>
      </c>
      <c r="BH524" s="28">
        <v>0.57750000000000001</v>
      </c>
      <c r="BI524" s="28">
        <v>0.21879999999999999</v>
      </c>
      <c r="BJ524" s="28">
        <v>0.14799999999999999</v>
      </c>
      <c r="BK524" s="28">
        <v>3.2899999999999999E-2</v>
      </c>
      <c r="BL524" s="28">
        <v>2.29E-2</v>
      </c>
    </row>
    <row r="525" spans="1:64" x14ac:dyDescent="0.25">
      <c r="A525" s="28" t="s">
        <v>789</v>
      </c>
      <c r="B525" s="28">
        <v>44891</v>
      </c>
      <c r="C525" s="28">
        <v>57.43</v>
      </c>
      <c r="D525" s="28">
        <v>45.96</v>
      </c>
      <c r="E525" s="29">
        <v>2639.24</v>
      </c>
      <c r="F525" s="29">
        <v>2589.48</v>
      </c>
      <c r="G525" s="28">
        <v>6.7999999999999996E-3</v>
      </c>
      <c r="H525" s="28">
        <v>2.9999999999999997E-4</v>
      </c>
      <c r="I525" s="28">
        <v>1.9099999999999999E-2</v>
      </c>
      <c r="J525" s="28">
        <v>1.1000000000000001E-3</v>
      </c>
      <c r="K525" s="28">
        <v>2.5700000000000001E-2</v>
      </c>
      <c r="L525" s="28">
        <v>0.90939999999999999</v>
      </c>
      <c r="M525" s="28">
        <v>3.7600000000000001E-2</v>
      </c>
      <c r="N525" s="28">
        <v>0.44940000000000002</v>
      </c>
      <c r="O525" s="28">
        <v>8.6E-3</v>
      </c>
      <c r="P525" s="28">
        <v>0.1431</v>
      </c>
      <c r="Q525" s="28">
        <v>115.27</v>
      </c>
      <c r="R525" s="29">
        <v>52105.279999999999</v>
      </c>
      <c r="S525" s="28">
        <v>0.25580000000000003</v>
      </c>
      <c r="T525" s="28">
        <v>0.193</v>
      </c>
      <c r="U525" s="28">
        <v>0.55120000000000002</v>
      </c>
      <c r="V525" s="28">
        <v>18.3</v>
      </c>
      <c r="W525" s="28">
        <v>16.04</v>
      </c>
      <c r="X525" s="29">
        <v>73099</v>
      </c>
      <c r="Y525" s="28">
        <v>160.13</v>
      </c>
      <c r="Z525" s="29">
        <v>126472.1</v>
      </c>
      <c r="AA525" s="28">
        <v>0.75819999999999999</v>
      </c>
      <c r="AB525" s="28">
        <v>0.2029</v>
      </c>
      <c r="AC525" s="28">
        <v>3.78E-2</v>
      </c>
      <c r="AD525" s="28">
        <v>1.1000000000000001E-3</v>
      </c>
      <c r="AE525" s="28">
        <v>0.2424</v>
      </c>
      <c r="AF525" s="28">
        <v>126.47</v>
      </c>
      <c r="AG525" s="29">
        <v>3830.44</v>
      </c>
      <c r="AH525" s="28">
        <v>453.4</v>
      </c>
      <c r="AI525" s="29">
        <v>132110.69</v>
      </c>
      <c r="AJ525" s="28" t="s">
        <v>16</v>
      </c>
      <c r="AK525" s="29">
        <v>27810</v>
      </c>
      <c r="AL525" s="29">
        <v>42480.3</v>
      </c>
      <c r="AM525" s="28">
        <v>50.63</v>
      </c>
      <c r="AN525" s="28">
        <v>28.02</v>
      </c>
      <c r="AO525" s="28">
        <v>34.700000000000003</v>
      </c>
      <c r="AP525" s="28">
        <v>4.25</v>
      </c>
      <c r="AQ525" s="28">
        <v>751.73</v>
      </c>
      <c r="AR525" s="28">
        <v>1.0119</v>
      </c>
      <c r="AS525" s="29">
        <v>1111.77</v>
      </c>
      <c r="AT525" s="29">
        <v>1584.74</v>
      </c>
      <c r="AU525" s="29">
        <v>5217.12</v>
      </c>
      <c r="AV525" s="28">
        <v>951.97</v>
      </c>
      <c r="AW525" s="28">
        <v>245.57</v>
      </c>
      <c r="AX525" s="29">
        <v>9111.18</v>
      </c>
      <c r="AY525" s="29">
        <v>4183.32</v>
      </c>
      <c r="AZ525" s="28">
        <v>0.4627</v>
      </c>
      <c r="BA525" s="29">
        <v>4025.2</v>
      </c>
      <c r="BB525" s="28">
        <v>0.44519999999999998</v>
      </c>
      <c r="BC525" s="28">
        <v>832.12</v>
      </c>
      <c r="BD525" s="28">
        <v>9.1999999999999998E-2</v>
      </c>
      <c r="BE525" s="29">
        <v>9040.65</v>
      </c>
      <c r="BF525" s="29">
        <v>3385.28</v>
      </c>
      <c r="BG525" s="28">
        <v>1.0062</v>
      </c>
      <c r="BH525" s="28">
        <v>0.57379999999999998</v>
      </c>
      <c r="BI525" s="28">
        <v>0.21609999999999999</v>
      </c>
      <c r="BJ525" s="28">
        <v>0.15409999999999999</v>
      </c>
      <c r="BK525" s="28">
        <v>3.15E-2</v>
      </c>
      <c r="BL525" s="28">
        <v>2.4500000000000001E-2</v>
      </c>
    </row>
    <row r="526" spans="1:64" x14ac:dyDescent="0.25">
      <c r="A526" s="28" t="s">
        <v>790</v>
      </c>
      <c r="B526" s="28">
        <v>45617</v>
      </c>
      <c r="C526" s="28">
        <v>46.71</v>
      </c>
      <c r="D526" s="28">
        <v>57.94</v>
      </c>
      <c r="E526" s="29">
        <v>2706.63</v>
      </c>
      <c r="F526" s="29">
        <v>2623.57</v>
      </c>
      <c r="G526" s="28">
        <v>1.2999999999999999E-2</v>
      </c>
      <c r="H526" s="28">
        <v>2.9999999999999997E-4</v>
      </c>
      <c r="I526" s="28">
        <v>1.1599999999999999E-2</v>
      </c>
      <c r="J526" s="28">
        <v>1.5E-3</v>
      </c>
      <c r="K526" s="28">
        <v>1.5100000000000001E-2</v>
      </c>
      <c r="L526" s="28">
        <v>0.93769999999999998</v>
      </c>
      <c r="M526" s="28">
        <v>2.0899999999999998E-2</v>
      </c>
      <c r="N526" s="28">
        <v>0.20180000000000001</v>
      </c>
      <c r="O526" s="28">
        <v>6.4999999999999997E-3</v>
      </c>
      <c r="P526" s="28">
        <v>0.1076</v>
      </c>
      <c r="Q526" s="28">
        <v>118.1</v>
      </c>
      <c r="R526" s="29">
        <v>58155.12</v>
      </c>
      <c r="S526" s="28">
        <v>0.2177</v>
      </c>
      <c r="T526" s="28">
        <v>0.2084</v>
      </c>
      <c r="U526" s="28">
        <v>0.57389999999999997</v>
      </c>
      <c r="V526" s="28">
        <v>19.75</v>
      </c>
      <c r="W526" s="28">
        <v>14.26</v>
      </c>
      <c r="X526" s="29">
        <v>77663</v>
      </c>
      <c r="Y526" s="28">
        <v>186.21</v>
      </c>
      <c r="Z526" s="29">
        <v>171437.8</v>
      </c>
      <c r="AA526" s="28">
        <v>0.83420000000000005</v>
      </c>
      <c r="AB526" s="28">
        <v>0.1348</v>
      </c>
      <c r="AC526" s="28">
        <v>3.0099999999999998E-2</v>
      </c>
      <c r="AD526" s="28">
        <v>8.9999999999999998E-4</v>
      </c>
      <c r="AE526" s="28">
        <v>0.16589999999999999</v>
      </c>
      <c r="AF526" s="28">
        <v>171.44</v>
      </c>
      <c r="AG526" s="29">
        <v>5597.11</v>
      </c>
      <c r="AH526" s="28">
        <v>710.9</v>
      </c>
      <c r="AI526" s="29">
        <v>180981.7</v>
      </c>
      <c r="AJ526" s="28" t="s">
        <v>16</v>
      </c>
      <c r="AK526" s="29">
        <v>37936</v>
      </c>
      <c r="AL526" s="29">
        <v>60586.76</v>
      </c>
      <c r="AM526" s="28">
        <v>53.15</v>
      </c>
      <c r="AN526" s="28">
        <v>31.04</v>
      </c>
      <c r="AO526" s="28">
        <v>32.65</v>
      </c>
      <c r="AP526" s="28">
        <v>4.49</v>
      </c>
      <c r="AQ526" s="29">
        <v>1294.28</v>
      </c>
      <c r="AR526" s="28">
        <v>0.8417</v>
      </c>
      <c r="AS526" s="29">
        <v>1095.0999999999999</v>
      </c>
      <c r="AT526" s="29">
        <v>1732.52</v>
      </c>
      <c r="AU526" s="29">
        <v>5290.65</v>
      </c>
      <c r="AV526" s="28">
        <v>980.11</v>
      </c>
      <c r="AW526" s="28">
        <v>181.69</v>
      </c>
      <c r="AX526" s="29">
        <v>9280.07</v>
      </c>
      <c r="AY526" s="29">
        <v>3373.31</v>
      </c>
      <c r="AZ526" s="28">
        <v>0.37290000000000001</v>
      </c>
      <c r="BA526" s="29">
        <v>5180.05</v>
      </c>
      <c r="BB526" s="28">
        <v>0.57269999999999999</v>
      </c>
      <c r="BC526" s="28">
        <v>492.13</v>
      </c>
      <c r="BD526" s="28">
        <v>5.4399999999999997E-2</v>
      </c>
      <c r="BE526" s="29">
        <v>9045.49</v>
      </c>
      <c r="BF526" s="29">
        <v>2310.71</v>
      </c>
      <c r="BG526" s="28">
        <v>0.39550000000000002</v>
      </c>
      <c r="BH526" s="28">
        <v>0.60170000000000001</v>
      </c>
      <c r="BI526" s="28">
        <v>0.2243</v>
      </c>
      <c r="BJ526" s="28">
        <v>0.12189999999999999</v>
      </c>
      <c r="BK526" s="28">
        <v>3.0599999999999999E-2</v>
      </c>
      <c r="BL526" s="28">
        <v>2.1399999999999999E-2</v>
      </c>
    </row>
    <row r="527" spans="1:64" x14ac:dyDescent="0.25">
      <c r="A527" s="28" t="s">
        <v>791</v>
      </c>
      <c r="B527" s="28">
        <v>44909</v>
      </c>
      <c r="C527" s="28">
        <v>43.4</v>
      </c>
      <c r="D527" s="28">
        <v>507.01</v>
      </c>
      <c r="E527" s="29">
        <v>22004.33</v>
      </c>
      <c r="F527" s="29">
        <v>16949.8</v>
      </c>
      <c r="G527" s="28">
        <v>1.2200000000000001E-2</v>
      </c>
      <c r="H527" s="28">
        <v>2.9999999999999997E-4</v>
      </c>
      <c r="I527" s="28">
        <v>0.5121</v>
      </c>
      <c r="J527" s="28">
        <v>1.6000000000000001E-3</v>
      </c>
      <c r="K527" s="28">
        <v>7.1999999999999995E-2</v>
      </c>
      <c r="L527" s="28">
        <v>0.34499999999999997</v>
      </c>
      <c r="M527" s="28">
        <v>5.6800000000000003E-2</v>
      </c>
      <c r="N527" s="28">
        <v>0.79690000000000005</v>
      </c>
      <c r="O527" s="28">
        <v>4.7300000000000002E-2</v>
      </c>
      <c r="P527" s="28">
        <v>0.15210000000000001</v>
      </c>
      <c r="Q527" s="28">
        <v>753.87</v>
      </c>
      <c r="R527" s="29">
        <v>61833.25</v>
      </c>
      <c r="S527" s="28">
        <v>0.1598</v>
      </c>
      <c r="T527" s="28">
        <v>0.17050000000000001</v>
      </c>
      <c r="U527" s="28">
        <v>0.66979999999999995</v>
      </c>
      <c r="V527" s="28">
        <v>19.02</v>
      </c>
      <c r="W527" s="28">
        <v>136.04</v>
      </c>
      <c r="X527" s="29">
        <v>78999.350000000006</v>
      </c>
      <c r="Y527" s="28">
        <v>161.41999999999999</v>
      </c>
      <c r="Z527" s="29">
        <v>115158.79</v>
      </c>
      <c r="AA527" s="28">
        <v>0.62509999999999999</v>
      </c>
      <c r="AB527" s="28">
        <v>0.34100000000000003</v>
      </c>
      <c r="AC527" s="28">
        <v>3.1800000000000002E-2</v>
      </c>
      <c r="AD527" s="28">
        <v>2.0999999999999999E-3</v>
      </c>
      <c r="AE527" s="28">
        <v>0.37569999999999998</v>
      </c>
      <c r="AF527" s="28">
        <v>115.16</v>
      </c>
      <c r="AG527" s="29">
        <v>4572.63</v>
      </c>
      <c r="AH527" s="28">
        <v>469.5</v>
      </c>
      <c r="AI527" s="29">
        <v>115282.28</v>
      </c>
      <c r="AJ527" s="28" t="s">
        <v>16</v>
      </c>
      <c r="AK527" s="29">
        <v>24456</v>
      </c>
      <c r="AL527" s="29">
        <v>38004.86</v>
      </c>
      <c r="AM527" s="28">
        <v>64.52</v>
      </c>
      <c r="AN527" s="28">
        <v>35.090000000000003</v>
      </c>
      <c r="AO527" s="28">
        <v>45.85</v>
      </c>
      <c r="AP527" s="28">
        <v>4.3</v>
      </c>
      <c r="AQ527" s="28">
        <v>0</v>
      </c>
      <c r="AR527" s="28">
        <v>1.0951</v>
      </c>
      <c r="AS527" s="29">
        <v>1560.49</v>
      </c>
      <c r="AT527" s="29">
        <v>2610.14</v>
      </c>
      <c r="AU527" s="29">
        <v>7169.78</v>
      </c>
      <c r="AV527" s="29">
        <v>1431.13</v>
      </c>
      <c r="AW527" s="28">
        <v>828.72</v>
      </c>
      <c r="AX527" s="29">
        <v>13600.25</v>
      </c>
      <c r="AY527" s="29">
        <v>5949.86</v>
      </c>
      <c r="AZ527" s="28">
        <v>0.4304</v>
      </c>
      <c r="BA527" s="29">
        <v>5510.18</v>
      </c>
      <c r="BB527" s="28">
        <v>0.39860000000000001</v>
      </c>
      <c r="BC527" s="29">
        <v>2363.2800000000002</v>
      </c>
      <c r="BD527" s="28">
        <v>0.17100000000000001</v>
      </c>
      <c r="BE527" s="29">
        <v>13823.31</v>
      </c>
      <c r="BF527" s="29">
        <v>3643.05</v>
      </c>
      <c r="BG527" s="28">
        <v>1.2798</v>
      </c>
      <c r="BH527" s="28">
        <v>0.50239999999999996</v>
      </c>
      <c r="BI527" s="28">
        <v>0.19989999999999999</v>
      </c>
      <c r="BJ527" s="28">
        <v>0.26119999999999999</v>
      </c>
      <c r="BK527" s="28">
        <v>2.1499999999999998E-2</v>
      </c>
      <c r="BL527" s="28">
        <v>1.5100000000000001E-2</v>
      </c>
    </row>
    <row r="528" spans="1:64" x14ac:dyDescent="0.25">
      <c r="A528" s="28" t="s">
        <v>792</v>
      </c>
      <c r="B528" s="28">
        <v>44917</v>
      </c>
      <c r="C528" s="28">
        <v>40.76</v>
      </c>
      <c r="D528" s="28">
        <v>24.68</v>
      </c>
      <c r="E528" s="29">
        <v>1006.17</v>
      </c>
      <c r="F528" s="28">
        <v>993.67</v>
      </c>
      <c r="G528" s="28">
        <v>2.3E-3</v>
      </c>
      <c r="H528" s="28">
        <v>2.0000000000000001E-4</v>
      </c>
      <c r="I528" s="28">
        <v>1.2999999999999999E-2</v>
      </c>
      <c r="J528" s="28">
        <v>1.1999999999999999E-3</v>
      </c>
      <c r="K528" s="28">
        <v>9.1000000000000004E-3</v>
      </c>
      <c r="L528" s="28">
        <v>0.95169999999999999</v>
      </c>
      <c r="M528" s="28">
        <v>2.2499999999999999E-2</v>
      </c>
      <c r="N528" s="28">
        <v>0.51629999999999998</v>
      </c>
      <c r="O528" s="28">
        <v>0</v>
      </c>
      <c r="P528" s="28">
        <v>0.15179999999999999</v>
      </c>
      <c r="Q528" s="28">
        <v>47.5</v>
      </c>
      <c r="R528" s="29">
        <v>47226.21</v>
      </c>
      <c r="S528" s="28">
        <v>0.2248</v>
      </c>
      <c r="T528" s="28">
        <v>0.184</v>
      </c>
      <c r="U528" s="28">
        <v>0.59109999999999996</v>
      </c>
      <c r="V528" s="28">
        <v>17.28</v>
      </c>
      <c r="W528" s="28">
        <v>8.5299999999999994</v>
      </c>
      <c r="X528" s="29">
        <v>59041.33</v>
      </c>
      <c r="Y528" s="28">
        <v>113.58</v>
      </c>
      <c r="Z528" s="29">
        <v>95218.12</v>
      </c>
      <c r="AA528" s="28">
        <v>0.79610000000000003</v>
      </c>
      <c r="AB528" s="28">
        <v>0.14050000000000001</v>
      </c>
      <c r="AC528" s="28">
        <v>6.2199999999999998E-2</v>
      </c>
      <c r="AD528" s="28">
        <v>1.1999999999999999E-3</v>
      </c>
      <c r="AE528" s="28">
        <v>0.20580000000000001</v>
      </c>
      <c r="AF528" s="28">
        <v>95.22</v>
      </c>
      <c r="AG528" s="29">
        <v>2528.5700000000002</v>
      </c>
      <c r="AH528" s="28">
        <v>356.4</v>
      </c>
      <c r="AI528" s="29">
        <v>95026.41</v>
      </c>
      <c r="AJ528" s="28" t="s">
        <v>16</v>
      </c>
      <c r="AK528" s="29">
        <v>26602</v>
      </c>
      <c r="AL528" s="29">
        <v>37901.17</v>
      </c>
      <c r="AM528" s="28">
        <v>39.43</v>
      </c>
      <c r="AN528" s="28">
        <v>25.18</v>
      </c>
      <c r="AO528" s="28">
        <v>29.51</v>
      </c>
      <c r="AP528" s="28">
        <v>4.1399999999999997</v>
      </c>
      <c r="AQ528" s="29">
        <v>1044.1199999999999</v>
      </c>
      <c r="AR528" s="28">
        <v>0.93330000000000002</v>
      </c>
      <c r="AS528" s="29">
        <v>1212.97</v>
      </c>
      <c r="AT528" s="29">
        <v>2042.59</v>
      </c>
      <c r="AU528" s="29">
        <v>5162.1499999999996</v>
      </c>
      <c r="AV528" s="28">
        <v>856.53</v>
      </c>
      <c r="AW528" s="28">
        <v>242.07</v>
      </c>
      <c r="AX528" s="29">
        <v>9516.2999999999993</v>
      </c>
      <c r="AY528" s="29">
        <v>5509.49</v>
      </c>
      <c r="AZ528" s="28">
        <v>0.57830000000000004</v>
      </c>
      <c r="BA528" s="29">
        <v>2901.57</v>
      </c>
      <c r="BB528" s="28">
        <v>0.30459999999999998</v>
      </c>
      <c r="BC528" s="29">
        <v>1116.1400000000001</v>
      </c>
      <c r="BD528" s="28">
        <v>0.1172</v>
      </c>
      <c r="BE528" s="29">
        <v>9527.2000000000007</v>
      </c>
      <c r="BF528" s="29">
        <v>5089.6400000000003</v>
      </c>
      <c r="BG528" s="28">
        <v>2.0731999999999999</v>
      </c>
      <c r="BH528" s="28">
        <v>0.53759999999999997</v>
      </c>
      <c r="BI528" s="28">
        <v>0.2263</v>
      </c>
      <c r="BJ528" s="28">
        <v>0.18509999999999999</v>
      </c>
      <c r="BK528" s="28">
        <v>3.32E-2</v>
      </c>
      <c r="BL528" s="28">
        <v>1.7899999999999999E-2</v>
      </c>
    </row>
    <row r="529" spans="1:64" x14ac:dyDescent="0.25">
      <c r="A529" s="28" t="s">
        <v>793</v>
      </c>
      <c r="B529" s="28">
        <v>91397</v>
      </c>
      <c r="C529" s="28">
        <v>102.14</v>
      </c>
      <c r="D529" s="28">
        <v>11.13</v>
      </c>
      <c r="E529" s="29">
        <v>1136.68</v>
      </c>
      <c r="F529" s="29">
        <v>1137.33</v>
      </c>
      <c r="G529" s="28">
        <v>2.7000000000000001E-3</v>
      </c>
      <c r="H529" s="28">
        <v>2.0000000000000001E-4</v>
      </c>
      <c r="I529" s="28">
        <v>3.5999999999999999E-3</v>
      </c>
      <c r="J529" s="28">
        <v>1.2999999999999999E-3</v>
      </c>
      <c r="K529" s="28">
        <v>7.9000000000000008E-3</v>
      </c>
      <c r="L529" s="28">
        <v>0.97050000000000003</v>
      </c>
      <c r="M529" s="28">
        <v>1.38E-2</v>
      </c>
      <c r="N529" s="28">
        <v>0.38590000000000002</v>
      </c>
      <c r="O529" s="28">
        <v>5.0000000000000001E-4</v>
      </c>
      <c r="P529" s="28">
        <v>0.12620000000000001</v>
      </c>
      <c r="Q529" s="28">
        <v>54.67</v>
      </c>
      <c r="R529" s="29">
        <v>49305.37</v>
      </c>
      <c r="S529" s="28">
        <v>0.20039999999999999</v>
      </c>
      <c r="T529" s="28">
        <v>0.186</v>
      </c>
      <c r="U529" s="28">
        <v>0.61370000000000002</v>
      </c>
      <c r="V529" s="28">
        <v>17.12</v>
      </c>
      <c r="W529" s="28">
        <v>8.1199999999999992</v>
      </c>
      <c r="X529" s="29">
        <v>66910.67</v>
      </c>
      <c r="Y529" s="28">
        <v>134.6</v>
      </c>
      <c r="Z529" s="29">
        <v>126027.88</v>
      </c>
      <c r="AA529" s="28">
        <v>0.79959999999999998</v>
      </c>
      <c r="AB529" s="28">
        <v>0.1211</v>
      </c>
      <c r="AC529" s="28">
        <v>7.8E-2</v>
      </c>
      <c r="AD529" s="28">
        <v>1.1999999999999999E-3</v>
      </c>
      <c r="AE529" s="28">
        <v>0.20100000000000001</v>
      </c>
      <c r="AF529" s="28">
        <v>126.03</v>
      </c>
      <c r="AG529" s="29">
        <v>3701.04</v>
      </c>
      <c r="AH529" s="28">
        <v>444.69</v>
      </c>
      <c r="AI529" s="29">
        <v>125008.4</v>
      </c>
      <c r="AJ529" s="28" t="s">
        <v>16</v>
      </c>
      <c r="AK529" s="29">
        <v>31042</v>
      </c>
      <c r="AL529" s="29">
        <v>42251.12</v>
      </c>
      <c r="AM529" s="28">
        <v>43.48</v>
      </c>
      <c r="AN529" s="28">
        <v>27.17</v>
      </c>
      <c r="AO529" s="28">
        <v>30.9</v>
      </c>
      <c r="AP529" s="28">
        <v>4.76</v>
      </c>
      <c r="AQ529" s="29">
        <v>1064.9100000000001</v>
      </c>
      <c r="AR529" s="28">
        <v>1.1269</v>
      </c>
      <c r="AS529" s="29">
        <v>1212.24</v>
      </c>
      <c r="AT529" s="29">
        <v>1822.78</v>
      </c>
      <c r="AU529" s="29">
        <v>5055.8900000000003</v>
      </c>
      <c r="AV529" s="28">
        <v>935.68</v>
      </c>
      <c r="AW529" s="28">
        <v>220.95</v>
      </c>
      <c r="AX529" s="29">
        <v>9247.5300000000007</v>
      </c>
      <c r="AY529" s="29">
        <v>4402.83</v>
      </c>
      <c r="AZ529" s="28">
        <v>0.4768</v>
      </c>
      <c r="BA529" s="29">
        <v>4033.28</v>
      </c>
      <c r="BB529" s="28">
        <v>0.43680000000000002</v>
      </c>
      <c r="BC529" s="28">
        <v>798.51</v>
      </c>
      <c r="BD529" s="28">
        <v>8.6499999999999994E-2</v>
      </c>
      <c r="BE529" s="29">
        <v>9234.6299999999992</v>
      </c>
      <c r="BF529" s="29">
        <v>3816.44</v>
      </c>
      <c r="BG529" s="28">
        <v>1.2124999999999999</v>
      </c>
      <c r="BH529" s="28">
        <v>0.55410000000000004</v>
      </c>
      <c r="BI529" s="28">
        <v>0.21879999999999999</v>
      </c>
      <c r="BJ529" s="28">
        <v>0.16270000000000001</v>
      </c>
      <c r="BK529" s="28">
        <v>3.9600000000000003E-2</v>
      </c>
      <c r="BL529" s="28">
        <v>2.4799999999999999E-2</v>
      </c>
    </row>
    <row r="530" spans="1:64" x14ac:dyDescent="0.25">
      <c r="A530" s="28" t="s">
        <v>794</v>
      </c>
      <c r="B530" s="28">
        <v>48876</v>
      </c>
      <c r="C530" s="28">
        <v>126.86</v>
      </c>
      <c r="D530" s="28">
        <v>18.350000000000001</v>
      </c>
      <c r="E530" s="29">
        <v>2328.2800000000002</v>
      </c>
      <c r="F530" s="29">
        <v>2295</v>
      </c>
      <c r="G530" s="28">
        <v>3.5999999999999999E-3</v>
      </c>
      <c r="H530" s="28">
        <v>2.0000000000000001E-4</v>
      </c>
      <c r="I530" s="28">
        <v>5.4000000000000003E-3</v>
      </c>
      <c r="J530" s="28">
        <v>1.6000000000000001E-3</v>
      </c>
      <c r="K530" s="28">
        <v>1.0699999999999999E-2</v>
      </c>
      <c r="L530" s="28">
        <v>0.95979999999999999</v>
      </c>
      <c r="M530" s="28">
        <v>1.8800000000000001E-2</v>
      </c>
      <c r="N530" s="28">
        <v>0.39450000000000002</v>
      </c>
      <c r="O530" s="28">
        <v>1.8E-3</v>
      </c>
      <c r="P530" s="28">
        <v>0.13519999999999999</v>
      </c>
      <c r="Q530" s="28">
        <v>102.31</v>
      </c>
      <c r="R530" s="29">
        <v>53546.53</v>
      </c>
      <c r="S530" s="28">
        <v>0.20649999999999999</v>
      </c>
      <c r="T530" s="28">
        <v>0.19239999999999999</v>
      </c>
      <c r="U530" s="28">
        <v>0.60099999999999998</v>
      </c>
      <c r="V530" s="28">
        <v>18.899999999999999</v>
      </c>
      <c r="W530" s="28">
        <v>14.86</v>
      </c>
      <c r="X530" s="29">
        <v>69127.47</v>
      </c>
      <c r="Y530" s="28">
        <v>151.57</v>
      </c>
      <c r="Z530" s="29">
        <v>118706.32</v>
      </c>
      <c r="AA530" s="28">
        <v>0.82609999999999995</v>
      </c>
      <c r="AB530" s="28">
        <v>0.12540000000000001</v>
      </c>
      <c r="AC530" s="28">
        <v>4.7100000000000003E-2</v>
      </c>
      <c r="AD530" s="28">
        <v>1.5E-3</v>
      </c>
      <c r="AE530" s="28">
        <v>0.1754</v>
      </c>
      <c r="AF530" s="28">
        <v>118.71</v>
      </c>
      <c r="AG530" s="29">
        <v>3059.46</v>
      </c>
      <c r="AH530" s="28">
        <v>400.45</v>
      </c>
      <c r="AI530" s="29">
        <v>120749.17</v>
      </c>
      <c r="AJ530" s="28" t="s">
        <v>16</v>
      </c>
      <c r="AK530" s="29">
        <v>30732</v>
      </c>
      <c r="AL530" s="29">
        <v>43222</v>
      </c>
      <c r="AM530" s="28">
        <v>40.630000000000003</v>
      </c>
      <c r="AN530" s="28">
        <v>24.64</v>
      </c>
      <c r="AO530" s="28">
        <v>26.44</v>
      </c>
      <c r="AP530" s="28">
        <v>4.09</v>
      </c>
      <c r="AQ530" s="28">
        <v>833.18</v>
      </c>
      <c r="AR530" s="28">
        <v>1.0567</v>
      </c>
      <c r="AS530" s="29">
        <v>1023.54</v>
      </c>
      <c r="AT530" s="29">
        <v>1871.29</v>
      </c>
      <c r="AU530" s="29">
        <v>4951.43</v>
      </c>
      <c r="AV530" s="28">
        <v>930.91</v>
      </c>
      <c r="AW530" s="28">
        <v>232.62</v>
      </c>
      <c r="AX530" s="29">
        <v>9009.7800000000007</v>
      </c>
      <c r="AY530" s="29">
        <v>4572.8100000000004</v>
      </c>
      <c r="AZ530" s="28">
        <v>0.52059999999999995</v>
      </c>
      <c r="BA530" s="29">
        <v>3500.15</v>
      </c>
      <c r="BB530" s="28">
        <v>0.39850000000000002</v>
      </c>
      <c r="BC530" s="28">
        <v>711.25</v>
      </c>
      <c r="BD530" s="28">
        <v>8.1000000000000003E-2</v>
      </c>
      <c r="BE530" s="29">
        <v>8784.2000000000007</v>
      </c>
      <c r="BF530" s="29">
        <v>4069</v>
      </c>
      <c r="BG530" s="28">
        <v>1.3491</v>
      </c>
      <c r="BH530" s="28">
        <v>0.56289999999999996</v>
      </c>
      <c r="BI530" s="28">
        <v>0.22189999999999999</v>
      </c>
      <c r="BJ530" s="28">
        <v>0.15429999999999999</v>
      </c>
      <c r="BK530" s="28">
        <v>3.4500000000000003E-2</v>
      </c>
      <c r="BL530" s="28">
        <v>2.64E-2</v>
      </c>
    </row>
    <row r="531" spans="1:64" x14ac:dyDescent="0.25">
      <c r="A531" s="28" t="s">
        <v>795</v>
      </c>
      <c r="B531" s="28">
        <v>46680</v>
      </c>
      <c r="C531" s="28">
        <v>85.14</v>
      </c>
      <c r="D531" s="28">
        <v>10.62</v>
      </c>
      <c r="E531" s="28">
        <v>904.07</v>
      </c>
      <c r="F531" s="28">
        <v>893.57</v>
      </c>
      <c r="G531" s="28">
        <v>2.3E-3</v>
      </c>
      <c r="H531" s="28">
        <v>1E-4</v>
      </c>
      <c r="I531" s="28">
        <v>3.5000000000000001E-3</v>
      </c>
      <c r="J531" s="28">
        <v>1E-3</v>
      </c>
      <c r="K531" s="28">
        <v>5.0000000000000001E-3</v>
      </c>
      <c r="L531" s="28">
        <v>0.97509999999999997</v>
      </c>
      <c r="M531" s="28">
        <v>1.2800000000000001E-2</v>
      </c>
      <c r="N531" s="28">
        <v>0.4204</v>
      </c>
      <c r="O531" s="28">
        <v>0</v>
      </c>
      <c r="P531" s="28">
        <v>0.1255</v>
      </c>
      <c r="Q531" s="28">
        <v>45.09</v>
      </c>
      <c r="R531" s="29">
        <v>47737.35</v>
      </c>
      <c r="S531" s="28">
        <v>0.2253</v>
      </c>
      <c r="T531" s="28">
        <v>0.183</v>
      </c>
      <c r="U531" s="28">
        <v>0.5917</v>
      </c>
      <c r="V531" s="28">
        <v>16.579999999999998</v>
      </c>
      <c r="W531" s="28">
        <v>7.48</v>
      </c>
      <c r="X531" s="29">
        <v>62001.32</v>
      </c>
      <c r="Y531" s="28">
        <v>116.44</v>
      </c>
      <c r="Z531" s="29">
        <v>117208.6</v>
      </c>
      <c r="AA531" s="28">
        <v>0.80530000000000002</v>
      </c>
      <c r="AB531" s="28">
        <v>0.1028</v>
      </c>
      <c r="AC531" s="28">
        <v>9.0700000000000003E-2</v>
      </c>
      <c r="AD531" s="28">
        <v>1.1999999999999999E-3</v>
      </c>
      <c r="AE531" s="28">
        <v>0.1986</v>
      </c>
      <c r="AF531" s="28">
        <v>117.21</v>
      </c>
      <c r="AG531" s="29">
        <v>3207.37</v>
      </c>
      <c r="AH531" s="28">
        <v>409.62</v>
      </c>
      <c r="AI531" s="29">
        <v>115130.68</v>
      </c>
      <c r="AJ531" s="28" t="s">
        <v>16</v>
      </c>
      <c r="AK531" s="29">
        <v>29978</v>
      </c>
      <c r="AL531" s="29">
        <v>41212.959999999999</v>
      </c>
      <c r="AM531" s="28">
        <v>38.700000000000003</v>
      </c>
      <c r="AN531" s="28">
        <v>25.2</v>
      </c>
      <c r="AO531" s="28">
        <v>27.83</v>
      </c>
      <c r="AP531" s="28">
        <v>4.3</v>
      </c>
      <c r="AQ531" s="29">
        <v>1288.4100000000001</v>
      </c>
      <c r="AR531" s="28">
        <v>1.0989</v>
      </c>
      <c r="AS531" s="29">
        <v>1278.3699999999999</v>
      </c>
      <c r="AT531" s="29">
        <v>2021.43</v>
      </c>
      <c r="AU531" s="29">
        <v>5099.3999999999996</v>
      </c>
      <c r="AV531" s="28">
        <v>973.42</v>
      </c>
      <c r="AW531" s="28">
        <v>205.83</v>
      </c>
      <c r="AX531" s="29">
        <v>9578.4500000000007</v>
      </c>
      <c r="AY531" s="29">
        <v>4859.01</v>
      </c>
      <c r="AZ531" s="28">
        <v>0.50529999999999997</v>
      </c>
      <c r="BA531" s="29">
        <v>3878.6</v>
      </c>
      <c r="BB531" s="28">
        <v>0.40329999999999999</v>
      </c>
      <c r="BC531" s="28">
        <v>879.15</v>
      </c>
      <c r="BD531" s="28">
        <v>9.1399999999999995E-2</v>
      </c>
      <c r="BE531" s="29">
        <v>9616.77</v>
      </c>
      <c r="BF531" s="29">
        <v>4313.8900000000003</v>
      </c>
      <c r="BG531" s="28">
        <v>1.5498000000000001</v>
      </c>
      <c r="BH531" s="28">
        <v>0.54159999999999997</v>
      </c>
      <c r="BI531" s="28">
        <v>0.2132</v>
      </c>
      <c r="BJ531" s="28">
        <v>0.184</v>
      </c>
      <c r="BK531" s="28">
        <v>3.8300000000000001E-2</v>
      </c>
      <c r="BL531" s="28">
        <v>2.2800000000000001E-2</v>
      </c>
    </row>
    <row r="532" spans="1:64" x14ac:dyDescent="0.25">
      <c r="A532" s="28" t="s">
        <v>796</v>
      </c>
      <c r="B532" s="28">
        <v>46201</v>
      </c>
      <c r="C532" s="28">
        <v>105.14</v>
      </c>
      <c r="D532" s="28">
        <v>10.4</v>
      </c>
      <c r="E532" s="29">
        <v>1093.6099999999999</v>
      </c>
      <c r="F532" s="29">
        <v>1090.48</v>
      </c>
      <c r="G532" s="28">
        <v>3.0999999999999999E-3</v>
      </c>
      <c r="H532" s="28">
        <v>2.0000000000000001E-4</v>
      </c>
      <c r="I532" s="28">
        <v>6.6E-3</v>
      </c>
      <c r="J532" s="28">
        <v>1.1999999999999999E-3</v>
      </c>
      <c r="K532" s="28">
        <v>1.67E-2</v>
      </c>
      <c r="L532" s="28">
        <v>0.94830000000000003</v>
      </c>
      <c r="M532" s="28">
        <v>2.3900000000000001E-2</v>
      </c>
      <c r="N532" s="28">
        <v>0.3569</v>
      </c>
      <c r="O532" s="28">
        <v>0</v>
      </c>
      <c r="P532" s="28">
        <v>0.12809999999999999</v>
      </c>
      <c r="Q532" s="28">
        <v>51.16</v>
      </c>
      <c r="R532" s="29">
        <v>50084.36</v>
      </c>
      <c r="S532" s="28">
        <v>0.26369999999999999</v>
      </c>
      <c r="T532" s="28">
        <v>0.1668</v>
      </c>
      <c r="U532" s="28">
        <v>0.56950000000000001</v>
      </c>
      <c r="V532" s="28">
        <v>17.7</v>
      </c>
      <c r="W532" s="28">
        <v>8.77</v>
      </c>
      <c r="X532" s="29">
        <v>61535.91</v>
      </c>
      <c r="Y532" s="28">
        <v>121.02</v>
      </c>
      <c r="Z532" s="29">
        <v>102836.41</v>
      </c>
      <c r="AA532" s="28">
        <v>0.90400000000000003</v>
      </c>
      <c r="AB532" s="28">
        <v>5.0500000000000003E-2</v>
      </c>
      <c r="AC532" s="28">
        <v>4.3900000000000002E-2</v>
      </c>
      <c r="AD532" s="28">
        <v>1.6000000000000001E-3</v>
      </c>
      <c r="AE532" s="28">
        <v>9.69E-2</v>
      </c>
      <c r="AF532" s="28">
        <v>102.84</v>
      </c>
      <c r="AG532" s="29">
        <v>2499.6799999999998</v>
      </c>
      <c r="AH532" s="28">
        <v>370.09</v>
      </c>
      <c r="AI532" s="29">
        <v>98169.49</v>
      </c>
      <c r="AJ532" s="28" t="s">
        <v>16</v>
      </c>
      <c r="AK532" s="29">
        <v>32119</v>
      </c>
      <c r="AL532" s="29">
        <v>44469.69</v>
      </c>
      <c r="AM532" s="28">
        <v>34.29</v>
      </c>
      <c r="AN532" s="28">
        <v>23.66</v>
      </c>
      <c r="AO532" s="28">
        <v>25.77</v>
      </c>
      <c r="AP532" s="28">
        <v>4.41</v>
      </c>
      <c r="AQ532" s="29">
        <v>1060.04</v>
      </c>
      <c r="AR532" s="28">
        <v>1.1399999999999999</v>
      </c>
      <c r="AS532" s="29">
        <v>1129.68</v>
      </c>
      <c r="AT532" s="29">
        <v>1946.43</v>
      </c>
      <c r="AU532" s="29">
        <v>5017.83</v>
      </c>
      <c r="AV532" s="28">
        <v>829.71</v>
      </c>
      <c r="AW532" s="28">
        <v>181.79</v>
      </c>
      <c r="AX532" s="29">
        <v>9105.44</v>
      </c>
      <c r="AY532" s="29">
        <v>4992.76</v>
      </c>
      <c r="AZ532" s="28">
        <v>0.54410000000000003</v>
      </c>
      <c r="BA532" s="29">
        <v>3511.61</v>
      </c>
      <c r="BB532" s="28">
        <v>0.38269999999999998</v>
      </c>
      <c r="BC532" s="28">
        <v>672.59</v>
      </c>
      <c r="BD532" s="28">
        <v>7.3300000000000004E-2</v>
      </c>
      <c r="BE532" s="29">
        <v>9176.9699999999993</v>
      </c>
      <c r="BF532" s="29">
        <v>4498.16</v>
      </c>
      <c r="BG532" s="28">
        <v>1.5903</v>
      </c>
      <c r="BH532" s="28">
        <v>0.54210000000000003</v>
      </c>
      <c r="BI532" s="28">
        <v>0.20469999999999999</v>
      </c>
      <c r="BJ532" s="28">
        <v>0.19189999999999999</v>
      </c>
      <c r="BK532" s="28">
        <v>3.6799999999999999E-2</v>
      </c>
      <c r="BL532" s="28">
        <v>2.4500000000000001E-2</v>
      </c>
    </row>
    <row r="533" spans="1:64" x14ac:dyDescent="0.25">
      <c r="A533" s="28" t="s">
        <v>797</v>
      </c>
      <c r="B533" s="28">
        <v>45922</v>
      </c>
      <c r="C533" s="28">
        <v>85.9</v>
      </c>
      <c r="D533" s="28">
        <v>11.89</v>
      </c>
      <c r="E533" s="29">
        <v>1021.6</v>
      </c>
      <c r="F533" s="29">
        <v>1002.48</v>
      </c>
      <c r="G533" s="28">
        <v>1.4E-3</v>
      </c>
      <c r="H533" s="28">
        <v>0</v>
      </c>
      <c r="I533" s="28">
        <v>4.5999999999999999E-3</v>
      </c>
      <c r="J533" s="28">
        <v>1.1000000000000001E-3</v>
      </c>
      <c r="K533" s="28">
        <v>8.0999999999999996E-3</v>
      </c>
      <c r="L533" s="28">
        <v>0.97309999999999997</v>
      </c>
      <c r="M533" s="28">
        <v>1.17E-2</v>
      </c>
      <c r="N533" s="28">
        <v>0.5302</v>
      </c>
      <c r="O533" s="28">
        <v>1.5E-3</v>
      </c>
      <c r="P533" s="28">
        <v>0.1532</v>
      </c>
      <c r="Q533" s="28">
        <v>48.71</v>
      </c>
      <c r="R533" s="29">
        <v>47908.800000000003</v>
      </c>
      <c r="S533" s="28">
        <v>0.22919999999999999</v>
      </c>
      <c r="T533" s="28">
        <v>0.1719</v>
      </c>
      <c r="U533" s="28">
        <v>0.59889999999999999</v>
      </c>
      <c r="V533" s="28">
        <v>16.91</v>
      </c>
      <c r="W533" s="28">
        <v>8.26</v>
      </c>
      <c r="X533" s="29">
        <v>62124.11</v>
      </c>
      <c r="Y533" s="28">
        <v>118.74</v>
      </c>
      <c r="Z533" s="29">
        <v>71337.42</v>
      </c>
      <c r="AA533" s="28">
        <v>0.89039999999999997</v>
      </c>
      <c r="AB533" s="28">
        <v>5.0700000000000002E-2</v>
      </c>
      <c r="AC533" s="28">
        <v>5.7200000000000001E-2</v>
      </c>
      <c r="AD533" s="28">
        <v>1.6999999999999999E-3</v>
      </c>
      <c r="AE533" s="28">
        <v>0.11070000000000001</v>
      </c>
      <c r="AF533" s="28">
        <v>71.34</v>
      </c>
      <c r="AG533" s="29">
        <v>1699.17</v>
      </c>
      <c r="AH533" s="28">
        <v>257.13</v>
      </c>
      <c r="AI533" s="29">
        <v>66071.23</v>
      </c>
      <c r="AJ533" s="28" t="s">
        <v>16</v>
      </c>
      <c r="AK533" s="29">
        <v>27562</v>
      </c>
      <c r="AL533" s="29">
        <v>38311.64</v>
      </c>
      <c r="AM533" s="28">
        <v>32.65</v>
      </c>
      <c r="AN533" s="28">
        <v>23.05</v>
      </c>
      <c r="AO533" s="28">
        <v>24.69</v>
      </c>
      <c r="AP533" s="28">
        <v>4.38</v>
      </c>
      <c r="AQ533" s="29">
        <v>1043.78</v>
      </c>
      <c r="AR533" s="28">
        <v>0.88890000000000002</v>
      </c>
      <c r="AS533" s="29">
        <v>1205.9100000000001</v>
      </c>
      <c r="AT533" s="29">
        <v>2158.83</v>
      </c>
      <c r="AU533" s="29">
        <v>5429.61</v>
      </c>
      <c r="AV533" s="28">
        <v>826.53</v>
      </c>
      <c r="AW533" s="28">
        <v>251.43</v>
      </c>
      <c r="AX533" s="29">
        <v>9872.31</v>
      </c>
      <c r="AY533" s="29">
        <v>6440.51</v>
      </c>
      <c r="AZ533" s="28">
        <v>0.65500000000000003</v>
      </c>
      <c r="BA533" s="29">
        <v>2113.7399999999998</v>
      </c>
      <c r="BB533" s="28">
        <v>0.215</v>
      </c>
      <c r="BC533" s="29">
        <v>1278.3599999999999</v>
      </c>
      <c r="BD533" s="28">
        <v>0.13</v>
      </c>
      <c r="BE533" s="29">
        <v>9832.61</v>
      </c>
      <c r="BF533" s="29">
        <v>6257.06</v>
      </c>
      <c r="BG533" s="28">
        <v>3.0869</v>
      </c>
      <c r="BH533" s="28">
        <v>0.54200000000000004</v>
      </c>
      <c r="BI533" s="28">
        <v>0.22509999999999999</v>
      </c>
      <c r="BJ533" s="28">
        <v>0.1714</v>
      </c>
      <c r="BK533" s="28">
        <v>3.9600000000000003E-2</v>
      </c>
      <c r="BL533" s="28">
        <v>2.18E-2</v>
      </c>
    </row>
    <row r="534" spans="1:64" x14ac:dyDescent="0.25">
      <c r="A534" s="28" t="s">
        <v>798</v>
      </c>
      <c r="B534" s="28">
        <v>50591</v>
      </c>
      <c r="C534" s="28">
        <v>110.71</v>
      </c>
      <c r="D534" s="28">
        <v>18.059999999999999</v>
      </c>
      <c r="E534" s="29">
        <v>1999.59</v>
      </c>
      <c r="F534" s="29">
        <v>1967.71</v>
      </c>
      <c r="G534" s="28">
        <v>4.1000000000000003E-3</v>
      </c>
      <c r="H534" s="28">
        <v>2.0000000000000001E-4</v>
      </c>
      <c r="I534" s="28">
        <v>6.3E-3</v>
      </c>
      <c r="J534" s="28">
        <v>1.1999999999999999E-3</v>
      </c>
      <c r="K534" s="28">
        <v>1.09E-2</v>
      </c>
      <c r="L534" s="28">
        <v>0.95820000000000005</v>
      </c>
      <c r="M534" s="28">
        <v>1.9099999999999999E-2</v>
      </c>
      <c r="N534" s="28">
        <v>0.3876</v>
      </c>
      <c r="O534" s="28">
        <v>1.1000000000000001E-3</v>
      </c>
      <c r="P534" s="28">
        <v>0.1346</v>
      </c>
      <c r="Q534" s="28">
        <v>87.29</v>
      </c>
      <c r="R534" s="29">
        <v>52662.01</v>
      </c>
      <c r="S534" s="28">
        <v>0.19750000000000001</v>
      </c>
      <c r="T534" s="28">
        <v>0.1993</v>
      </c>
      <c r="U534" s="28">
        <v>0.60319999999999996</v>
      </c>
      <c r="V534" s="28">
        <v>18.64</v>
      </c>
      <c r="W534" s="28">
        <v>13.4</v>
      </c>
      <c r="X534" s="29">
        <v>69118.91</v>
      </c>
      <c r="Y534" s="28">
        <v>144.03</v>
      </c>
      <c r="Z534" s="29">
        <v>120279.47</v>
      </c>
      <c r="AA534" s="28">
        <v>0.82569999999999999</v>
      </c>
      <c r="AB534" s="28">
        <v>0.12709999999999999</v>
      </c>
      <c r="AC534" s="28">
        <v>4.5699999999999998E-2</v>
      </c>
      <c r="AD534" s="28">
        <v>1.5E-3</v>
      </c>
      <c r="AE534" s="28">
        <v>0.1759</v>
      </c>
      <c r="AF534" s="28">
        <v>120.28</v>
      </c>
      <c r="AG534" s="29">
        <v>3180.51</v>
      </c>
      <c r="AH534" s="28">
        <v>417.68</v>
      </c>
      <c r="AI534" s="29">
        <v>125399.99</v>
      </c>
      <c r="AJ534" s="28" t="s">
        <v>16</v>
      </c>
      <c r="AK534" s="29">
        <v>31042</v>
      </c>
      <c r="AL534" s="29">
        <v>43661.34</v>
      </c>
      <c r="AM534" s="28">
        <v>41.41</v>
      </c>
      <c r="AN534" s="28">
        <v>25.43</v>
      </c>
      <c r="AO534" s="28">
        <v>29.15</v>
      </c>
      <c r="AP534" s="28">
        <v>4.4400000000000004</v>
      </c>
      <c r="AQ534" s="28">
        <v>920.79</v>
      </c>
      <c r="AR534" s="28">
        <v>1.0608</v>
      </c>
      <c r="AS534" s="29">
        <v>1066.8800000000001</v>
      </c>
      <c r="AT534" s="29">
        <v>1887.48</v>
      </c>
      <c r="AU534" s="29">
        <v>4974.62</v>
      </c>
      <c r="AV534" s="28">
        <v>815.98</v>
      </c>
      <c r="AW534" s="28">
        <v>256.41000000000003</v>
      </c>
      <c r="AX534" s="29">
        <v>9001.3700000000008</v>
      </c>
      <c r="AY534" s="29">
        <v>4509.2700000000004</v>
      </c>
      <c r="AZ534" s="28">
        <v>0.51380000000000003</v>
      </c>
      <c r="BA534" s="29">
        <v>3584.49</v>
      </c>
      <c r="BB534" s="28">
        <v>0.40839999999999999</v>
      </c>
      <c r="BC534" s="28">
        <v>683.23</v>
      </c>
      <c r="BD534" s="28">
        <v>7.7799999999999994E-2</v>
      </c>
      <c r="BE534" s="29">
        <v>8776.99</v>
      </c>
      <c r="BF534" s="29">
        <v>3792.52</v>
      </c>
      <c r="BG534" s="28">
        <v>1.2279</v>
      </c>
      <c r="BH534" s="28">
        <v>0.56930000000000003</v>
      </c>
      <c r="BI534" s="28">
        <v>0.22</v>
      </c>
      <c r="BJ534" s="28">
        <v>0.14599999999999999</v>
      </c>
      <c r="BK534" s="28">
        <v>3.4700000000000002E-2</v>
      </c>
      <c r="BL534" s="28">
        <v>0.03</v>
      </c>
    </row>
    <row r="535" spans="1:64" x14ac:dyDescent="0.25">
      <c r="A535" s="28" t="s">
        <v>799</v>
      </c>
      <c r="B535" s="28">
        <v>48694</v>
      </c>
      <c r="C535" s="28">
        <v>20.52</v>
      </c>
      <c r="D535" s="28">
        <v>169.17</v>
      </c>
      <c r="E535" s="29">
        <v>3471.95</v>
      </c>
      <c r="F535" s="29">
        <v>3019.19</v>
      </c>
      <c r="G535" s="28">
        <v>6.1000000000000004E-3</v>
      </c>
      <c r="H535" s="28">
        <v>2.9999999999999997E-4</v>
      </c>
      <c r="I535" s="28">
        <v>0.35859999999999997</v>
      </c>
      <c r="J535" s="28">
        <v>1.1000000000000001E-3</v>
      </c>
      <c r="K535" s="28">
        <v>6.0999999999999999E-2</v>
      </c>
      <c r="L535" s="28">
        <v>0.47370000000000001</v>
      </c>
      <c r="M535" s="28">
        <v>9.9199999999999997E-2</v>
      </c>
      <c r="N535" s="28">
        <v>0.71140000000000003</v>
      </c>
      <c r="O535" s="28">
        <v>3.3300000000000003E-2</v>
      </c>
      <c r="P535" s="28">
        <v>0.15440000000000001</v>
      </c>
      <c r="Q535" s="28">
        <v>135.74</v>
      </c>
      <c r="R535" s="29">
        <v>54032.95</v>
      </c>
      <c r="S535" s="28">
        <v>0.21290000000000001</v>
      </c>
      <c r="T535" s="28">
        <v>0.19470000000000001</v>
      </c>
      <c r="U535" s="28">
        <v>0.59240000000000004</v>
      </c>
      <c r="V535" s="28">
        <v>18.010000000000002</v>
      </c>
      <c r="W535" s="28">
        <v>21.45</v>
      </c>
      <c r="X535" s="29">
        <v>76610.06</v>
      </c>
      <c r="Y535" s="28">
        <v>158.91999999999999</v>
      </c>
      <c r="Z535" s="29">
        <v>96080.71</v>
      </c>
      <c r="AA535" s="28">
        <v>0.70130000000000003</v>
      </c>
      <c r="AB535" s="28">
        <v>0.26069999999999999</v>
      </c>
      <c r="AC535" s="28">
        <v>3.5700000000000003E-2</v>
      </c>
      <c r="AD535" s="28">
        <v>2.2000000000000001E-3</v>
      </c>
      <c r="AE535" s="28">
        <v>0.30249999999999999</v>
      </c>
      <c r="AF535" s="28">
        <v>96.08</v>
      </c>
      <c r="AG535" s="29">
        <v>3322.18</v>
      </c>
      <c r="AH535" s="28">
        <v>437.02</v>
      </c>
      <c r="AI535" s="29">
        <v>100082.63</v>
      </c>
      <c r="AJ535" s="28" t="s">
        <v>16</v>
      </c>
      <c r="AK535" s="29">
        <v>23742</v>
      </c>
      <c r="AL535" s="29">
        <v>35983.15</v>
      </c>
      <c r="AM535" s="28">
        <v>54.96</v>
      </c>
      <c r="AN535" s="28">
        <v>32.1</v>
      </c>
      <c r="AO535" s="28">
        <v>37.58</v>
      </c>
      <c r="AP535" s="28">
        <v>4.67</v>
      </c>
      <c r="AQ535" s="28">
        <v>745.27</v>
      </c>
      <c r="AR535" s="28">
        <v>1.0915999999999999</v>
      </c>
      <c r="AS535" s="29">
        <v>1377.74</v>
      </c>
      <c r="AT535" s="29">
        <v>2071.37</v>
      </c>
      <c r="AU535" s="29">
        <v>6178.18</v>
      </c>
      <c r="AV535" s="29">
        <v>1100.5</v>
      </c>
      <c r="AW535" s="28">
        <v>488.86</v>
      </c>
      <c r="AX535" s="29">
        <v>11216.65</v>
      </c>
      <c r="AY535" s="29">
        <v>5844.47</v>
      </c>
      <c r="AZ535" s="28">
        <v>0.52180000000000004</v>
      </c>
      <c r="BA535" s="29">
        <v>3775.77</v>
      </c>
      <c r="BB535" s="28">
        <v>0.33710000000000001</v>
      </c>
      <c r="BC535" s="29">
        <v>1581.02</v>
      </c>
      <c r="BD535" s="28">
        <v>0.1411</v>
      </c>
      <c r="BE535" s="29">
        <v>11201.26</v>
      </c>
      <c r="BF535" s="29">
        <v>4177.37</v>
      </c>
      <c r="BG535" s="28">
        <v>1.774</v>
      </c>
      <c r="BH535" s="28">
        <v>0.53849999999999998</v>
      </c>
      <c r="BI535" s="28">
        <v>0.20930000000000001</v>
      </c>
      <c r="BJ535" s="28">
        <v>0.20930000000000001</v>
      </c>
      <c r="BK535" s="28">
        <v>2.7E-2</v>
      </c>
      <c r="BL535" s="28">
        <v>1.5900000000000001E-2</v>
      </c>
    </row>
    <row r="536" spans="1:64" x14ac:dyDescent="0.25">
      <c r="A536" s="28" t="s">
        <v>800</v>
      </c>
      <c r="B536" s="28">
        <v>44925</v>
      </c>
      <c r="C536" s="28">
        <v>44.33</v>
      </c>
      <c r="D536" s="28">
        <v>95.63</v>
      </c>
      <c r="E536" s="29">
        <v>4239.67</v>
      </c>
      <c r="F536" s="29">
        <v>4110.4799999999996</v>
      </c>
      <c r="G536" s="28">
        <v>1.8200000000000001E-2</v>
      </c>
      <c r="H536" s="28">
        <v>5.0000000000000001E-4</v>
      </c>
      <c r="I536" s="28">
        <v>6.7599999999999993E-2</v>
      </c>
      <c r="J536" s="28">
        <v>1.5E-3</v>
      </c>
      <c r="K536" s="28">
        <v>2.87E-2</v>
      </c>
      <c r="L536" s="28">
        <v>0.82940000000000003</v>
      </c>
      <c r="M536" s="28">
        <v>5.3999999999999999E-2</v>
      </c>
      <c r="N536" s="28">
        <v>0.40110000000000001</v>
      </c>
      <c r="O536" s="28">
        <v>1.21E-2</v>
      </c>
      <c r="P536" s="28">
        <v>0.1293</v>
      </c>
      <c r="Q536" s="28">
        <v>183.53</v>
      </c>
      <c r="R536" s="29">
        <v>57562.1</v>
      </c>
      <c r="S536" s="28">
        <v>0.2223</v>
      </c>
      <c r="T536" s="28">
        <v>0.1988</v>
      </c>
      <c r="U536" s="28">
        <v>0.57879999999999998</v>
      </c>
      <c r="V536" s="28">
        <v>18.41</v>
      </c>
      <c r="W536" s="28">
        <v>25.52</v>
      </c>
      <c r="X536" s="29">
        <v>79562.28</v>
      </c>
      <c r="Y536" s="28">
        <v>162.96</v>
      </c>
      <c r="Z536" s="29">
        <v>155890.07</v>
      </c>
      <c r="AA536" s="28">
        <v>0.71809999999999996</v>
      </c>
      <c r="AB536" s="28">
        <v>0.25119999999999998</v>
      </c>
      <c r="AC536" s="28">
        <v>2.9700000000000001E-2</v>
      </c>
      <c r="AD536" s="28">
        <v>1.1000000000000001E-3</v>
      </c>
      <c r="AE536" s="28">
        <v>0.28260000000000002</v>
      </c>
      <c r="AF536" s="28">
        <v>155.88999999999999</v>
      </c>
      <c r="AG536" s="29">
        <v>5587.66</v>
      </c>
      <c r="AH536" s="28">
        <v>637.83000000000004</v>
      </c>
      <c r="AI536" s="29">
        <v>170730.68</v>
      </c>
      <c r="AJ536" s="28" t="s">
        <v>16</v>
      </c>
      <c r="AK536" s="29">
        <v>31083</v>
      </c>
      <c r="AL536" s="29">
        <v>47869.47</v>
      </c>
      <c r="AM536" s="28">
        <v>58.46</v>
      </c>
      <c r="AN536" s="28">
        <v>33.61</v>
      </c>
      <c r="AO536" s="28">
        <v>38.43</v>
      </c>
      <c r="AP536" s="28">
        <v>4.74</v>
      </c>
      <c r="AQ536" s="29">
        <v>1142.3599999999999</v>
      </c>
      <c r="AR536" s="28">
        <v>1.0163</v>
      </c>
      <c r="AS536" s="29">
        <v>1076.31</v>
      </c>
      <c r="AT536" s="29">
        <v>1814.09</v>
      </c>
      <c r="AU536" s="29">
        <v>5887.42</v>
      </c>
      <c r="AV536" s="29">
        <v>1065.8399999999999</v>
      </c>
      <c r="AW536" s="28">
        <v>255.9</v>
      </c>
      <c r="AX536" s="29">
        <v>10099.57</v>
      </c>
      <c r="AY536" s="29">
        <v>3696.42</v>
      </c>
      <c r="AZ536" s="28">
        <v>0.37159999999999999</v>
      </c>
      <c r="BA536" s="29">
        <v>5457.78</v>
      </c>
      <c r="BB536" s="28">
        <v>0.54869999999999997</v>
      </c>
      <c r="BC536" s="28">
        <v>792.67</v>
      </c>
      <c r="BD536" s="28">
        <v>7.9699999999999993E-2</v>
      </c>
      <c r="BE536" s="29">
        <v>9946.86</v>
      </c>
      <c r="BF536" s="29">
        <v>2277.6999999999998</v>
      </c>
      <c r="BG536" s="28">
        <v>0.50590000000000002</v>
      </c>
      <c r="BH536" s="28">
        <v>0.59440000000000004</v>
      </c>
      <c r="BI536" s="28">
        <v>0.2258</v>
      </c>
      <c r="BJ536" s="28">
        <v>0.12690000000000001</v>
      </c>
      <c r="BK536" s="28">
        <v>3.0599999999999999E-2</v>
      </c>
      <c r="BL536" s="28">
        <v>2.2200000000000001E-2</v>
      </c>
    </row>
    <row r="537" spans="1:64" x14ac:dyDescent="0.25">
      <c r="A537" s="28" t="s">
        <v>801</v>
      </c>
      <c r="B537" s="28">
        <v>50302</v>
      </c>
      <c r="C537" s="28">
        <v>112.57</v>
      </c>
      <c r="D537" s="28">
        <v>15.3</v>
      </c>
      <c r="E537" s="29">
        <v>1721.84</v>
      </c>
      <c r="F537" s="29">
        <v>1701.43</v>
      </c>
      <c r="G537" s="28">
        <v>4.1999999999999997E-3</v>
      </c>
      <c r="H537" s="28">
        <v>1E-4</v>
      </c>
      <c r="I537" s="28">
        <v>6.4000000000000003E-3</v>
      </c>
      <c r="J537" s="28">
        <v>1.1999999999999999E-3</v>
      </c>
      <c r="K537" s="28">
        <v>9.2999999999999992E-3</v>
      </c>
      <c r="L537" s="28">
        <v>0.96150000000000002</v>
      </c>
      <c r="M537" s="28">
        <v>1.72E-2</v>
      </c>
      <c r="N537" s="28">
        <v>0.37119999999999997</v>
      </c>
      <c r="O537" s="28">
        <v>1.2999999999999999E-3</v>
      </c>
      <c r="P537" s="28">
        <v>0.13</v>
      </c>
      <c r="Q537" s="28">
        <v>76.319999999999993</v>
      </c>
      <c r="R537" s="29">
        <v>52098.9</v>
      </c>
      <c r="S537" s="28">
        <v>0.19539999999999999</v>
      </c>
      <c r="T537" s="28">
        <v>0.1908</v>
      </c>
      <c r="U537" s="28">
        <v>0.61380000000000001</v>
      </c>
      <c r="V537" s="28">
        <v>18.690000000000001</v>
      </c>
      <c r="W537" s="28">
        <v>11.18</v>
      </c>
      <c r="X537" s="29">
        <v>69700.7</v>
      </c>
      <c r="Y537" s="28">
        <v>148.38</v>
      </c>
      <c r="Z537" s="29">
        <v>128248.35</v>
      </c>
      <c r="AA537" s="28">
        <v>0.82879999999999998</v>
      </c>
      <c r="AB537" s="28">
        <v>0.11700000000000001</v>
      </c>
      <c r="AC537" s="28">
        <v>5.2699999999999997E-2</v>
      </c>
      <c r="AD537" s="28">
        <v>1.5E-3</v>
      </c>
      <c r="AE537" s="28">
        <v>0.17180000000000001</v>
      </c>
      <c r="AF537" s="28">
        <v>128.25</v>
      </c>
      <c r="AG537" s="29">
        <v>3438.98</v>
      </c>
      <c r="AH537" s="28">
        <v>431.91</v>
      </c>
      <c r="AI537" s="29">
        <v>130665.96</v>
      </c>
      <c r="AJ537" s="28" t="s">
        <v>16</v>
      </c>
      <c r="AK537" s="29">
        <v>32024</v>
      </c>
      <c r="AL537" s="29">
        <v>45471.44</v>
      </c>
      <c r="AM537" s="28">
        <v>42.43</v>
      </c>
      <c r="AN537" s="28">
        <v>25.76</v>
      </c>
      <c r="AO537" s="28">
        <v>28.74</v>
      </c>
      <c r="AP537" s="28">
        <v>4.42</v>
      </c>
      <c r="AQ537" s="29">
        <v>1004.84</v>
      </c>
      <c r="AR537" s="28">
        <v>1.028</v>
      </c>
      <c r="AS537" s="29">
        <v>1098.9100000000001</v>
      </c>
      <c r="AT537" s="29">
        <v>1891.18</v>
      </c>
      <c r="AU537" s="29">
        <v>4874.63</v>
      </c>
      <c r="AV537" s="28">
        <v>798.52</v>
      </c>
      <c r="AW537" s="28">
        <v>246.69</v>
      </c>
      <c r="AX537" s="29">
        <v>8909.94</v>
      </c>
      <c r="AY537" s="29">
        <v>4334.09</v>
      </c>
      <c r="AZ537" s="28">
        <v>0.48899999999999999</v>
      </c>
      <c r="BA537" s="29">
        <v>3858.2</v>
      </c>
      <c r="BB537" s="28">
        <v>0.43530000000000002</v>
      </c>
      <c r="BC537" s="28">
        <v>671.36</v>
      </c>
      <c r="BD537" s="28">
        <v>7.5700000000000003E-2</v>
      </c>
      <c r="BE537" s="29">
        <v>8863.64</v>
      </c>
      <c r="BF537" s="29">
        <v>3662.07</v>
      </c>
      <c r="BG537" s="28">
        <v>1.0953999999999999</v>
      </c>
      <c r="BH537" s="28">
        <v>0.56200000000000006</v>
      </c>
      <c r="BI537" s="28">
        <v>0.21870000000000001</v>
      </c>
      <c r="BJ537" s="28">
        <v>0.1535</v>
      </c>
      <c r="BK537" s="28">
        <v>3.5999999999999997E-2</v>
      </c>
      <c r="BL537" s="28">
        <v>2.98E-2</v>
      </c>
    </row>
    <row r="538" spans="1:64" x14ac:dyDescent="0.25">
      <c r="A538" s="28" t="s">
        <v>802</v>
      </c>
      <c r="B538" s="28">
        <v>49957</v>
      </c>
      <c r="C538" s="28">
        <v>70.900000000000006</v>
      </c>
      <c r="D538" s="28">
        <v>21.77</v>
      </c>
      <c r="E538" s="29">
        <v>1543.94</v>
      </c>
      <c r="F538" s="29">
        <v>1533.57</v>
      </c>
      <c r="G538" s="28">
        <v>3.3E-3</v>
      </c>
      <c r="H538" s="28">
        <v>1E-4</v>
      </c>
      <c r="I538" s="28">
        <v>5.0000000000000001E-3</v>
      </c>
      <c r="J538" s="28">
        <v>1.1000000000000001E-3</v>
      </c>
      <c r="K538" s="28">
        <v>7.7999999999999996E-3</v>
      </c>
      <c r="L538" s="28">
        <v>0.96889999999999998</v>
      </c>
      <c r="M538" s="28">
        <v>1.38E-2</v>
      </c>
      <c r="N538" s="28">
        <v>0.29549999999999998</v>
      </c>
      <c r="O538" s="28">
        <v>0</v>
      </c>
      <c r="P538" s="28">
        <v>0.1205</v>
      </c>
      <c r="Q538" s="28">
        <v>68.31</v>
      </c>
      <c r="R538" s="29">
        <v>53170.559999999998</v>
      </c>
      <c r="S538" s="28">
        <v>0.23219999999999999</v>
      </c>
      <c r="T538" s="28">
        <v>0.2059</v>
      </c>
      <c r="U538" s="28">
        <v>0.56179999999999997</v>
      </c>
      <c r="V538" s="28">
        <v>19.14</v>
      </c>
      <c r="W538" s="28">
        <v>9.83</v>
      </c>
      <c r="X538" s="29">
        <v>71417.08</v>
      </c>
      <c r="Y538" s="28">
        <v>151.55000000000001</v>
      </c>
      <c r="Z538" s="29">
        <v>120566.87</v>
      </c>
      <c r="AA538" s="28">
        <v>0.87239999999999995</v>
      </c>
      <c r="AB538" s="28">
        <v>7.5300000000000006E-2</v>
      </c>
      <c r="AC538" s="28">
        <v>5.11E-2</v>
      </c>
      <c r="AD538" s="28">
        <v>1.1999999999999999E-3</v>
      </c>
      <c r="AE538" s="28">
        <v>0.128</v>
      </c>
      <c r="AF538" s="28">
        <v>120.57</v>
      </c>
      <c r="AG538" s="29">
        <v>3250.5</v>
      </c>
      <c r="AH538" s="28">
        <v>432.28</v>
      </c>
      <c r="AI538" s="29">
        <v>121918.87</v>
      </c>
      <c r="AJ538" s="28" t="s">
        <v>16</v>
      </c>
      <c r="AK538" s="29">
        <v>32437</v>
      </c>
      <c r="AL538" s="29">
        <v>46118.68</v>
      </c>
      <c r="AM538" s="28">
        <v>46.25</v>
      </c>
      <c r="AN538" s="28">
        <v>25.91</v>
      </c>
      <c r="AO538" s="28">
        <v>29.62</v>
      </c>
      <c r="AP538" s="28">
        <v>4.9400000000000004</v>
      </c>
      <c r="AQ538" s="29">
        <v>1189.4000000000001</v>
      </c>
      <c r="AR538" s="28">
        <v>0.98560000000000003</v>
      </c>
      <c r="AS538" s="29">
        <v>1134.53</v>
      </c>
      <c r="AT538" s="29">
        <v>1791.6</v>
      </c>
      <c r="AU538" s="29">
        <v>4809.25</v>
      </c>
      <c r="AV538" s="28">
        <v>891.19</v>
      </c>
      <c r="AW538" s="28">
        <v>234.5</v>
      </c>
      <c r="AX538" s="29">
        <v>8861.07</v>
      </c>
      <c r="AY538" s="29">
        <v>4507.49</v>
      </c>
      <c r="AZ538" s="28">
        <v>0.51870000000000005</v>
      </c>
      <c r="BA538" s="29">
        <v>3573.16</v>
      </c>
      <c r="BB538" s="28">
        <v>0.41120000000000001</v>
      </c>
      <c r="BC538" s="28">
        <v>609.85</v>
      </c>
      <c r="BD538" s="28">
        <v>7.0199999999999999E-2</v>
      </c>
      <c r="BE538" s="29">
        <v>8690.5</v>
      </c>
      <c r="BF538" s="29">
        <v>4084.35</v>
      </c>
      <c r="BG538" s="28">
        <v>1.2205999999999999</v>
      </c>
      <c r="BH538" s="28">
        <v>0.57789999999999997</v>
      </c>
      <c r="BI538" s="28">
        <v>0.21829999999999999</v>
      </c>
      <c r="BJ538" s="28">
        <v>0.14369999999999999</v>
      </c>
      <c r="BK538" s="28">
        <v>3.6600000000000001E-2</v>
      </c>
      <c r="BL538" s="28">
        <v>2.3400000000000001E-2</v>
      </c>
    </row>
    <row r="539" spans="1:64" x14ac:dyDescent="0.25">
      <c r="A539" s="28" t="s">
        <v>803</v>
      </c>
      <c r="B539" s="28">
        <v>49296</v>
      </c>
      <c r="C539" s="28">
        <v>85.38</v>
      </c>
      <c r="D539" s="28">
        <v>11.76</v>
      </c>
      <c r="E539" s="29">
        <v>1004.3</v>
      </c>
      <c r="F539" s="29">
        <v>1016.57</v>
      </c>
      <c r="G539" s="28">
        <v>3.0999999999999999E-3</v>
      </c>
      <c r="H539" s="28">
        <v>1E-4</v>
      </c>
      <c r="I539" s="28">
        <v>4.1000000000000003E-3</v>
      </c>
      <c r="J539" s="28">
        <v>8.9999999999999998E-4</v>
      </c>
      <c r="K539" s="28">
        <v>5.1000000000000004E-3</v>
      </c>
      <c r="L539" s="28">
        <v>0.97619999999999996</v>
      </c>
      <c r="M539" s="28">
        <v>1.0500000000000001E-2</v>
      </c>
      <c r="N539" s="28">
        <v>0.38379999999999997</v>
      </c>
      <c r="O539" s="28">
        <v>0</v>
      </c>
      <c r="P539" s="28">
        <v>0.1215</v>
      </c>
      <c r="Q539" s="28">
        <v>50.04</v>
      </c>
      <c r="R539" s="29">
        <v>48736.05</v>
      </c>
      <c r="S539" s="28">
        <v>0.20480000000000001</v>
      </c>
      <c r="T539" s="28">
        <v>0.1739</v>
      </c>
      <c r="U539" s="28">
        <v>0.62129999999999996</v>
      </c>
      <c r="V539" s="28">
        <v>16.96</v>
      </c>
      <c r="W539" s="28">
        <v>7.72</v>
      </c>
      <c r="X539" s="29">
        <v>63455.94</v>
      </c>
      <c r="Y539" s="28">
        <v>125.76</v>
      </c>
      <c r="Z539" s="29">
        <v>113608.73</v>
      </c>
      <c r="AA539" s="28">
        <v>0.85050000000000003</v>
      </c>
      <c r="AB539" s="28">
        <v>8.2900000000000001E-2</v>
      </c>
      <c r="AC539" s="28">
        <v>6.5100000000000005E-2</v>
      </c>
      <c r="AD539" s="28">
        <v>1.4E-3</v>
      </c>
      <c r="AE539" s="28">
        <v>0.14990000000000001</v>
      </c>
      <c r="AF539" s="28">
        <v>113.61</v>
      </c>
      <c r="AG539" s="29">
        <v>3003.22</v>
      </c>
      <c r="AH539" s="28">
        <v>404.43</v>
      </c>
      <c r="AI539" s="29">
        <v>112604.44</v>
      </c>
      <c r="AJ539" s="28" t="s">
        <v>16</v>
      </c>
      <c r="AK539" s="29">
        <v>30756</v>
      </c>
      <c r="AL539" s="29">
        <v>42400.87</v>
      </c>
      <c r="AM539" s="28">
        <v>39.5</v>
      </c>
      <c r="AN539" s="28">
        <v>24.81</v>
      </c>
      <c r="AO539" s="28">
        <v>27.63</v>
      </c>
      <c r="AP539" s="28">
        <v>4.26</v>
      </c>
      <c r="AQ539" s="29">
        <v>1142.9100000000001</v>
      </c>
      <c r="AR539" s="28">
        <v>1.0525</v>
      </c>
      <c r="AS539" s="29">
        <v>1164.95</v>
      </c>
      <c r="AT539" s="29">
        <v>1915.41</v>
      </c>
      <c r="AU539" s="29">
        <v>5028.72</v>
      </c>
      <c r="AV539" s="28">
        <v>909.78</v>
      </c>
      <c r="AW539" s="28">
        <v>179.59</v>
      </c>
      <c r="AX539" s="29">
        <v>9198.4500000000007</v>
      </c>
      <c r="AY539" s="29">
        <v>4716.16</v>
      </c>
      <c r="AZ539" s="28">
        <v>0.51749999999999996</v>
      </c>
      <c r="BA539" s="29">
        <v>3610.23</v>
      </c>
      <c r="BB539" s="28">
        <v>0.3962</v>
      </c>
      <c r="BC539" s="28">
        <v>786.78</v>
      </c>
      <c r="BD539" s="28">
        <v>8.6300000000000002E-2</v>
      </c>
      <c r="BE539" s="29">
        <v>9113.17</v>
      </c>
      <c r="BF539" s="29">
        <v>4415.51</v>
      </c>
      <c r="BG539" s="28">
        <v>1.5037</v>
      </c>
      <c r="BH539" s="28">
        <v>0.54990000000000006</v>
      </c>
      <c r="BI539" s="28">
        <v>0.22220000000000001</v>
      </c>
      <c r="BJ539" s="28">
        <v>0.1706</v>
      </c>
      <c r="BK539" s="28">
        <v>3.5900000000000001E-2</v>
      </c>
      <c r="BL539" s="28">
        <v>2.1399999999999999E-2</v>
      </c>
    </row>
    <row r="540" spans="1:64" x14ac:dyDescent="0.25">
      <c r="A540" s="28" t="s">
        <v>804</v>
      </c>
      <c r="B540" s="28">
        <v>50070</v>
      </c>
      <c r="C540" s="28">
        <v>29.24</v>
      </c>
      <c r="D540" s="28">
        <v>168.88</v>
      </c>
      <c r="E540" s="29">
        <v>4937.76</v>
      </c>
      <c r="F540" s="29">
        <v>4789.8999999999996</v>
      </c>
      <c r="G540" s="28">
        <v>4.58E-2</v>
      </c>
      <c r="H540" s="28">
        <v>5.0000000000000001E-4</v>
      </c>
      <c r="I540" s="28">
        <v>8.1299999999999997E-2</v>
      </c>
      <c r="J540" s="28">
        <v>1.4E-3</v>
      </c>
      <c r="K540" s="28">
        <v>2.5700000000000001E-2</v>
      </c>
      <c r="L540" s="28">
        <v>0.80610000000000004</v>
      </c>
      <c r="M540" s="28">
        <v>3.9300000000000002E-2</v>
      </c>
      <c r="N540" s="28">
        <v>0.17849999999999999</v>
      </c>
      <c r="O540" s="28">
        <v>1.95E-2</v>
      </c>
      <c r="P540" s="28">
        <v>0.11459999999999999</v>
      </c>
      <c r="Q540" s="28">
        <v>215.04</v>
      </c>
      <c r="R540" s="29">
        <v>65258.17</v>
      </c>
      <c r="S540" s="28">
        <v>0.27350000000000002</v>
      </c>
      <c r="T540" s="28">
        <v>0.191</v>
      </c>
      <c r="U540" s="28">
        <v>0.53549999999999998</v>
      </c>
      <c r="V540" s="28">
        <v>18.75</v>
      </c>
      <c r="W540" s="28">
        <v>27.94</v>
      </c>
      <c r="X540" s="29">
        <v>84588.44</v>
      </c>
      <c r="Y540" s="28">
        <v>175.07</v>
      </c>
      <c r="Z540" s="29">
        <v>214221.55</v>
      </c>
      <c r="AA540" s="28">
        <v>0.73629999999999995</v>
      </c>
      <c r="AB540" s="28">
        <v>0.2472</v>
      </c>
      <c r="AC540" s="28">
        <v>1.5699999999999999E-2</v>
      </c>
      <c r="AD540" s="28">
        <v>8.0000000000000004E-4</v>
      </c>
      <c r="AE540" s="28">
        <v>0.26379999999999998</v>
      </c>
      <c r="AF540" s="28">
        <v>214.22</v>
      </c>
      <c r="AG540" s="29">
        <v>7659.32</v>
      </c>
      <c r="AH540" s="28">
        <v>844.54</v>
      </c>
      <c r="AI540" s="29">
        <v>239565.53</v>
      </c>
      <c r="AJ540" s="28" t="s">
        <v>16</v>
      </c>
      <c r="AK540" s="29">
        <v>43359</v>
      </c>
      <c r="AL540" s="29">
        <v>71668.759999999995</v>
      </c>
      <c r="AM540" s="28">
        <v>62.56</v>
      </c>
      <c r="AN540" s="28">
        <v>34.28</v>
      </c>
      <c r="AO540" s="28">
        <v>36.450000000000003</v>
      </c>
      <c r="AP540" s="28">
        <v>4.99</v>
      </c>
      <c r="AQ540" s="29">
        <v>1001.15</v>
      </c>
      <c r="AR540" s="28">
        <v>0.70530000000000004</v>
      </c>
      <c r="AS540" s="29">
        <v>1151.76</v>
      </c>
      <c r="AT540" s="29">
        <v>1977.88</v>
      </c>
      <c r="AU540" s="29">
        <v>6383.46</v>
      </c>
      <c r="AV540" s="29">
        <v>1177.8399999999999</v>
      </c>
      <c r="AW540" s="28">
        <v>326.64</v>
      </c>
      <c r="AX540" s="29">
        <v>11017.58</v>
      </c>
      <c r="AY540" s="29">
        <v>3043.62</v>
      </c>
      <c r="AZ540" s="28">
        <v>0.28560000000000002</v>
      </c>
      <c r="BA540" s="29">
        <v>7102.23</v>
      </c>
      <c r="BB540" s="28">
        <v>0.66649999999999998</v>
      </c>
      <c r="BC540" s="28">
        <v>510.38</v>
      </c>
      <c r="BD540" s="28">
        <v>4.7899999999999998E-2</v>
      </c>
      <c r="BE540" s="29">
        <v>10656.23</v>
      </c>
      <c r="BF540" s="29">
        <v>1274.6300000000001</v>
      </c>
      <c r="BG540" s="28">
        <v>0.16539999999999999</v>
      </c>
      <c r="BH540" s="28">
        <v>0.61729999999999996</v>
      </c>
      <c r="BI540" s="28">
        <v>0.2266</v>
      </c>
      <c r="BJ540" s="28">
        <v>0.1033</v>
      </c>
      <c r="BK540" s="28">
        <v>2.7900000000000001E-2</v>
      </c>
      <c r="BL540" s="28">
        <v>2.4899999999999999E-2</v>
      </c>
    </row>
    <row r="541" spans="1:64" x14ac:dyDescent="0.25">
      <c r="A541" s="28" t="s">
        <v>805</v>
      </c>
      <c r="B541" s="28">
        <v>46011</v>
      </c>
      <c r="C541" s="28">
        <v>98.62</v>
      </c>
      <c r="D541" s="28">
        <v>14.83</v>
      </c>
      <c r="E541" s="29">
        <v>1462.44</v>
      </c>
      <c r="F541" s="29">
        <v>1473.86</v>
      </c>
      <c r="G541" s="28">
        <v>2.3999999999999998E-3</v>
      </c>
      <c r="H541" s="28">
        <v>0</v>
      </c>
      <c r="I541" s="28">
        <v>4.8999999999999998E-3</v>
      </c>
      <c r="J541" s="28">
        <v>1.5E-3</v>
      </c>
      <c r="K541" s="28">
        <v>6.3E-3</v>
      </c>
      <c r="L541" s="28">
        <v>0.97209999999999996</v>
      </c>
      <c r="M541" s="28">
        <v>1.2699999999999999E-2</v>
      </c>
      <c r="N541" s="28">
        <v>0.40989999999999999</v>
      </c>
      <c r="O541" s="28">
        <v>0</v>
      </c>
      <c r="P541" s="28">
        <v>0.13400000000000001</v>
      </c>
      <c r="Q541" s="28">
        <v>67.52</v>
      </c>
      <c r="R541" s="29">
        <v>50858.42</v>
      </c>
      <c r="S541" s="28">
        <v>0.18959999999999999</v>
      </c>
      <c r="T541" s="28">
        <v>0.1885</v>
      </c>
      <c r="U541" s="28">
        <v>0.62190000000000001</v>
      </c>
      <c r="V541" s="28">
        <v>18.079999999999998</v>
      </c>
      <c r="W541" s="28">
        <v>10.5</v>
      </c>
      <c r="X541" s="29">
        <v>64518.84</v>
      </c>
      <c r="Y541" s="28">
        <v>134.5</v>
      </c>
      <c r="Z541" s="29">
        <v>111230.43</v>
      </c>
      <c r="AA541" s="28">
        <v>0.84750000000000003</v>
      </c>
      <c r="AB541" s="28">
        <v>9.5600000000000004E-2</v>
      </c>
      <c r="AC541" s="28">
        <v>5.5599999999999997E-2</v>
      </c>
      <c r="AD541" s="28">
        <v>1.2999999999999999E-3</v>
      </c>
      <c r="AE541" s="28">
        <v>0.1552</v>
      </c>
      <c r="AF541" s="28">
        <v>111.23</v>
      </c>
      <c r="AG541" s="29">
        <v>2974.49</v>
      </c>
      <c r="AH541" s="28">
        <v>389.75</v>
      </c>
      <c r="AI541" s="29">
        <v>107917.27</v>
      </c>
      <c r="AJ541" s="28" t="s">
        <v>16</v>
      </c>
      <c r="AK541" s="29">
        <v>30153</v>
      </c>
      <c r="AL541" s="29">
        <v>42055.64</v>
      </c>
      <c r="AM541" s="28">
        <v>40.700000000000003</v>
      </c>
      <c r="AN541" s="28">
        <v>25.32</v>
      </c>
      <c r="AO541" s="28">
        <v>27.9</v>
      </c>
      <c r="AP541" s="28">
        <v>4.29</v>
      </c>
      <c r="AQ541" s="28">
        <v>912.84</v>
      </c>
      <c r="AR541" s="28">
        <v>1.0335000000000001</v>
      </c>
      <c r="AS541" s="29">
        <v>1103.22</v>
      </c>
      <c r="AT541" s="29">
        <v>1869.81</v>
      </c>
      <c r="AU541" s="29">
        <v>4917.55</v>
      </c>
      <c r="AV541" s="28">
        <v>822.82</v>
      </c>
      <c r="AW541" s="28">
        <v>233.52</v>
      </c>
      <c r="AX541" s="29">
        <v>8946.93</v>
      </c>
      <c r="AY541" s="29">
        <v>4758.01</v>
      </c>
      <c r="AZ541" s="28">
        <v>0.53059999999999996</v>
      </c>
      <c r="BA541" s="29">
        <v>3414.14</v>
      </c>
      <c r="BB541" s="28">
        <v>0.38069999999999998</v>
      </c>
      <c r="BC541" s="28">
        <v>795.86</v>
      </c>
      <c r="BD541" s="28">
        <v>8.8700000000000001E-2</v>
      </c>
      <c r="BE541" s="29">
        <v>8968.01</v>
      </c>
      <c r="BF541" s="29">
        <v>4488.0600000000004</v>
      </c>
      <c r="BG541" s="28">
        <v>1.5860000000000001</v>
      </c>
      <c r="BH541" s="28">
        <v>0.55579999999999996</v>
      </c>
      <c r="BI541" s="28">
        <v>0.22509999999999999</v>
      </c>
      <c r="BJ541" s="28">
        <v>0.16139999999999999</v>
      </c>
      <c r="BK541" s="28">
        <v>3.6999999999999998E-2</v>
      </c>
      <c r="BL541" s="28">
        <v>2.07E-2</v>
      </c>
    </row>
    <row r="542" spans="1:64" x14ac:dyDescent="0.25">
      <c r="A542" s="28" t="s">
        <v>806</v>
      </c>
      <c r="B542" s="28">
        <v>49536</v>
      </c>
      <c r="C542" s="28">
        <v>70.67</v>
      </c>
      <c r="D542" s="28">
        <v>27.48</v>
      </c>
      <c r="E542" s="29">
        <v>1941.91</v>
      </c>
      <c r="F542" s="29">
        <v>1958.48</v>
      </c>
      <c r="G542" s="28">
        <v>3.5000000000000001E-3</v>
      </c>
      <c r="H542" s="28">
        <v>2.0000000000000001E-4</v>
      </c>
      <c r="I542" s="28">
        <v>1.32E-2</v>
      </c>
      <c r="J542" s="28">
        <v>1.2999999999999999E-3</v>
      </c>
      <c r="K542" s="28">
        <v>2.0899999999999998E-2</v>
      </c>
      <c r="L542" s="28">
        <v>0.93369999999999997</v>
      </c>
      <c r="M542" s="28">
        <v>2.7199999999999998E-2</v>
      </c>
      <c r="N542" s="28">
        <v>0.45390000000000003</v>
      </c>
      <c r="O542" s="28">
        <v>3.3999999999999998E-3</v>
      </c>
      <c r="P542" s="28">
        <v>0.1411</v>
      </c>
      <c r="Q542" s="28">
        <v>85.47</v>
      </c>
      <c r="R542" s="29">
        <v>51888.2</v>
      </c>
      <c r="S542" s="28">
        <v>0.222</v>
      </c>
      <c r="T542" s="28">
        <v>0.1948</v>
      </c>
      <c r="U542" s="28">
        <v>0.58320000000000005</v>
      </c>
      <c r="V542" s="28">
        <v>18.72</v>
      </c>
      <c r="W542" s="28">
        <v>12.62</v>
      </c>
      <c r="X542" s="29">
        <v>72682.490000000005</v>
      </c>
      <c r="Y542" s="28">
        <v>148.66</v>
      </c>
      <c r="Z542" s="29">
        <v>101826.92</v>
      </c>
      <c r="AA542" s="28">
        <v>0.83819999999999995</v>
      </c>
      <c r="AB542" s="28">
        <v>0.1244</v>
      </c>
      <c r="AC542" s="28">
        <v>3.6299999999999999E-2</v>
      </c>
      <c r="AD542" s="28">
        <v>1.1000000000000001E-3</v>
      </c>
      <c r="AE542" s="28">
        <v>0.1633</v>
      </c>
      <c r="AF542" s="28">
        <v>101.83</v>
      </c>
      <c r="AG542" s="29">
        <v>2771.75</v>
      </c>
      <c r="AH542" s="28">
        <v>395.82</v>
      </c>
      <c r="AI542" s="29">
        <v>100872.23</v>
      </c>
      <c r="AJ542" s="28" t="s">
        <v>16</v>
      </c>
      <c r="AK542" s="29">
        <v>29565</v>
      </c>
      <c r="AL542" s="29">
        <v>41815.54</v>
      </c>
      <c r="AM542" s="28">
        <v>39.130000000000003</v>
      </c>
      <c r="AN542" s="28">
        <v>25.5</v>
      </c>
      <c r="AO542" s="28">
        <v>28.55</v>
      </c>
      <c r="AP542" s="28">
        <v>4</v>
      </c>
      <c r="AQ542" s="28">
        <v>678.82</v>
      </c>
      <c r="AR542" s="28">
        <v>0.96299999999999997</v>
      </c>
      <c r="AS542" s="29">
        <v>1017.01</v>
      </c>
      <c r="AT542" s="29">
        <v>1803.95</v>
      </c>
      <c r="AU542" s="29">
        <v>4949.26</v>
      </c>
      <c r="AV542" s="28">
        <v>901.46</v>
      </c>
      <c r="AW542" s="28">
        <v>251.62</v>
      </c>
      <c r="AX542" s="29">
        <v>8923.2999999999993</v>
      </c>
      <c r="AY542" s="29">
        <v>4840.9399999999996</v>
      </c>
      <c r="AZ542" s="28">
        <v>0.54249999999999998</v>
      </c>
      <c r="BA542" s="29">
        <v>3181.8</v>
      </c>
      <c r="BB542" s="28">
        <v>0.35659999999999997</v>
      </c>
      <c r="BC542" s="28">
        <v>900.81</v>
      </c>
      <c r="BD542" s="28">
        <v>0.1009</v>
      </c>
      <c r="BE542" s="29">
        <v>8923.5499999999993</v>
      </c>
      <c r="BF542" s="29">
        <v>4729.05</v>
      </c>
      <c r="BG542" s="28">
        <v>1.6573</v>
      </c>
      <c r="BH542" s="28">
        <v>0.56340000000000001</v>
      </c>
      <c r="BI542" s="28">
        <v>0.21460000000000001</v>
      </c>
      <c r="BJ542" s="28">
        <v>0.1668</v>
      </c>
      <c r="BK542" s="28">
        <v>3.8199999999999998E-2</v>
      </c>
      <c r="BL542" s="28">
        <v>1.6899999999999998E-2</v>
      </c>
    </row>
    <row r="543" spans="1:64" x14ac:dyDescent="0.25">
      <c r="A543" s="28" t="s">
        <v>807</v>
      </c>
      <c r="B543" s="28">
        <v>46458</v>
      </c>
      <c r="C543" s="28">
        <v>98.67</v>
      </c>
      <c r="D543" s="28">
        <v>13.51</v>
      </c>
      <c r="E543" s="29">
        <v>1333.03</v>
      </c>
      <c r="F543" s="29">
        <v>1350.05</v>
      </c>
      <c r="G543" s="28">
        <v>2.8E-3</v>
      </c>
      <c r="H543" s="28">
        <v>1E-4</v>
      </c>
      <c r="I543" s="28">
        <v>6.0000000000000001E-3</v>
      </c>
      <c r="J543" s="28">
        <v>1.4E-3</v>
      </c>
      <c r="K543" s="28">
        <v>8.3000000000000001E-3</v>
      </c>
      <c r="L543" s="28">
        <v>0.96499999999999997</v>
      </c>
      <c r="M543" s="28">
        <v>1.6500000000000001E-2</v>
      </c>
      <c r="N543" s="28">
        <v>0.40250000000000002</v>
      </c>
      <c r="O543" s="28">
        <v>0</v>
      </c>
      <c r="P543" s="28">
        <v>0.13669999999999999</v>
      </c>
      <c r="Q543" s="28">
        <v>60.89</v>
      </c>
      <c r="R543" s="29">
        <v>50600.74</v>
      </c>
      <c r="S543" s="28">
        <v>0.23400000000000001</v>
      </c>
      <c r="T543" s="28">
        <v>0.17319999999999999</v>
      </c>
      <c r="U543" s="28">
        <v>0.59279999999999999</v>
      </c>
      <c r="V543" s="28">
        <v>17.91</v>
      </c>
      <c r="W543" s="28">
        <v>10.15</v>
      </c>
      <c r="X543" s="29">
        <v>60733.7</v>
      </c>
      <c r="Y543" s="28">
        <v>126.55</v>
      </c>
      <c r="Z543" s="29">
        <v>109530.12</v>
      </c>
      <c r="AA543" s="28">
        <v>0.88819999999999999</v>
      </c>
      <c r="AB543" s="28">
        <v>6.3500000000000001E-2</v>
      </c>
      <c r="AC543" s="28">
        <v>4.7E-2</v>
      </c>
      <c r="AD543" s="28">
        <v>1.2999999999999999E-3</v>
      </c>
      <c r="AE543" s="28">
        <v>0.1123</v>
      </c>
      <c r="AF543" s="28">
        <v>109.53</v>
      </c>
      <c r="AG543" s="29">
        <v>2668.85</v>
      </c>
      <c r="AH543" s="28">
        <v>386.41</v>
      </c>
      <c r="AI543" s="29">
        <v>106703.81</v>
      </c>
      <c r="AJ543" s="28" t="s">
        <v>16</v>
      </c>
      <c r="AK543" s="29">
        <v>30687</v>
      </c>
      <c r="AL543" s="29">
        <v>42036.82</v>
      </c>
      <c r="AM543" s="28">
        <v>37.69</v>
      </c>
      <c r="AN543" s="28">
        <v>23.5</v>
      </c>
      <c r="AO543" s="28">
        <v>25.6</v>
      </c>
      <c r="AP543" s="28">
        <v>4.29</v>
      </c>
      <c r="AQ543" s="28">
        <v>842.08</v>
      </c>
      <c r="AR543" s="28">
        <v>1.091</v>
      </c>
      <c r="AS543" s="28">
        <v>990.89</v>
      </c>
      <c r="AT543" s="29">
        <v>1862.73</v>
      </c>
      <c r="AU543" s="29">
        <v>4946.88</v>
      </c>
      <c r="AV543" s="28">
        <v>813.62</v>
      </c>
      <c r="AW543" s="28">
        <v>268.69</v>
      </c>
      <c r="AX543" s="29">
        <v>8882.81</v>
      </c>
      <c r="AY543" s="29">
        <v>4771.7299999999996</v>
      </c>
      <c r="AZ543" s="28">
        <v>0.5464</v>
      </c>
      <c r="BA543" s="29">
        <v>3184.31</v>
      </c>
      <c r="BB543" s="28">
        <v>0.36459999999999998</v>
      </c>
      <c r="BC543" s="28">
        <v>777.05</v>
      </c>
      <c r="BD543" s="28">
        <v>8.8999999999999996E-2</v>
      </c>
      <c r="BE543" s="29">
        <v>8733.09</v>
      </c>
      <c r="BF543" s="29">
        <v>4704.3500000000004</v>
      </c>
      <c r="BG543" s="28">
        <v>1.7192000000000001</v>
      </c>
      <c r="BH543" s="28">
        <v>0.56279999999999997</v>
      </c>
      <c r="BI543" s="28">
        <v>0.2235</v>
      </c>
      <c r="BJ543" s="28">
        <v>0.1537</v>
      </c>
      <c r="BK543" s="28">
        <v>3.95E-2</v>
      </c>
      <c r="BL543" s="28">
        <v>2.06E-2</v>
      </c>
    </row>
    <row r="544" spans="1:64" x14ac:dyDescent="0.25">
      <c r="A544" s="28" t="s">
        <v>808</v>
      </c>
      <c r="B544" s="28">
        <v>44933</v>
      </c>
      <c r="C544" s="28">
        <v>25.48</v>
      </c>
      <c r="D544" s="28">
        <v>200.45</v>
      </c>
      <c r="E544" s="29">
        <v>5106.66</v>
      </c>
      <c r="F544" s="29">
        <v>4972.29</v>
      </c>
      <c r="G544" s="28">
        <v>5.7000000000000002E-2</v>
      </c>
      <c r="H544" s="28">
        <v>2.9999999999999997E-4</v>
      </c>
      <c r="I544" s="28">
        <v>2.6599999999999999E-2</v>
      </c>
      <c r="J544" s="28">
        <v>1.1000000000000001E-3</v>
      </c>
      <c r="K544" s="28">
        <v>0.02</v>
      </c>
      <c r="L544" s="28">
        <v>0.86350000000000005</v>
      </c>
      <c r="M544" s="28">
        <v>3.15E-2</v>
      </c>
      <c r="N544" s="28">
        <v>8.7599999999999997E-2</v>
      </c>
      <c r="O544" s="28">
        <v>1.37E-2</v>
      </c>
      <c r="P544" s="28">
        <v>0.10009999999999999</v>
      </c>
      <c r="Q544" s="28">
        <v>224.18</v>
      </c>
      <c r="R544" s="29">
        <v>65891.59</v>
      </c>
      <c r="S544" s="28">
        <v>0.19769999999999999</v>
      </c>
      <c r="T544" s="28">
        <v>0.21920000000000001</v>
      </c>
      <c r="U544" s="28">
        <v>0.58309999999999995</v>
      </c>
      <c r="V544" s="28">
        <v>18.68</v>
      </c>
      <c r="W544" s="28">
        <v>25.86</v>
      </c>
      <c r="X544" s="29">
        <v>87572.36</v>
      </c>
      <c r="Y544" s="28">
        <v>196.11</v>
      </c>
      <c r="Z544" s="29">
        <v>200853.54</v>
      </c>
      <c r="AA544" s="28">
        <v>0.84179999999999999</v>
      </c>
      <c r="AB544" s="28">
        <v>0.13730000000000001</v>
      </c>
      <c r="AC544" s="28">
        <v>0.02</v>
      </c>
      <c r="AD544" s="28">
        <v>8.9999999999999998E-4</v>
      </c>
      <c r="AE544" s="28">
        <v>0.15820000000000001</v>
      </c>
      <c r="AF544" s="28">
        <v>200.85</v>
      </c>
      <c r="AG544" s="29">
        <v>7762.64</v>
      </c>
      <c r="AH544" s="28">
        <v>970.73</v>
      </c>
      <c r="AI544" s="29">
        <v>233247.62</v>
      </c>
      <c r="AJ544" s="28" t="s">
        <v>16</v>
      </c>
      <c r="AK544" s="29">
        <v>55664</v>
      </c>
      <c r="AL544" s="29">
        <v>92378.14</v>
      </c>
      <c r="AM544" s="28">
        <v>77.459999999999994</v>
      </c>
      <c r="AN544" s="28">
        <v>38.869999999999997</v>
      </c>
      <c r="AO544" s="28">
        <v>45.93</v>
      </c>
      <c r="AP544" s="28">
        <v>4.8600000000000003</v>
      </c>
      <c r="AQ544" s="29">
        <v>1362.73</v>
      </c>
      <c r="AR544" s="28">
        <v>0.64600000000000002</v>
      </c>
      <c r="AS544" s="29">
        <v>1058.8699999999999</v>
      </c>
      <c r="AT544" s="29">
        <v>1898.24</v>
      </c>
      <c r="AU544" s="29">
        <v>6371.03</v>
      </c>
      <c r="AV544" s="29">
        <v>1174.6500000000001</v>
      </c>
      <c r="AW544" s="28">
        <v>375.12</v>
      </c>
      <c r="AX544" s="29">
        <v>10877.91</v>
      </c>
      <c r="AY544" s="29">
        <v>2731.55</v>
      </c>
      <c r="AZ544" s="28">
        <v>0.26329999999999998</v>
      </c>
      <c r="BA544" s="29">
        <v>7250.99</v>
      </c>
      <c r="BB544" s="28">
        <v>0.69889999999999997</v>
      </c>
      <c r="BC544" s="28">
        <v>391.86</v>
      </c>
      <c r="BD544" s="28">
        <v>3.78E-2</v>
      </c>
      <c r="BE544" s="29">
        <v>10374.4</v>
      </c>
      <c r="BF544" s="29">
        <v>1302.69</v>
      </c>
      <c r="BG544" s="28">
        <v>0.14499999999999999</v>
      </c>
      <c r="BH544" s="28">
        <v>0.629</v>
      </c>
      <c r="BI544" s="28">
        <v>0.22500000000000001</v>
      </c>
      <c r="BJ544" s="28">
        <v>9.3899999999999997E-2</v>
      </c>
      <c r="BK544" s="28">
        <v>2.9000000000000001E-2</v>
      </c>
      <c r="BL544" s="28">
        <v>2.3199999999999998E-2</v>
      </c>
    </row>
    <row r="545" spans="1:64" x14ac:dyDescent="0.25">
      <c r="A545" s="28" t="s">
        <v>809</v>
      </c>
      <c r="B545" s="28">
        <v>45625</v>
      </c>
      <c r="C545" s="28">
        <v>106.76</v>
      </c>
      <c r="D545" s="28">
        <v>16.46</v>
      </c>
      <c r="E545" s="29">
        <v>1757.33</v>
      </c>
      <c r="F545" s="29">
        <v>1755.43</v>
      </c>
      <c r="G545" s="28">
        <v>5.3E-3</v>
      </c>
      <c r="H545" s="28">
        <v>2.0000000000000001E-4</v>
      </c>
      <c r="I545" s="28">
        <v>9.1999999999999998E-3</v>
      </c>
      <c r="J545" s="28">
        <v>1.4E-3</v>
      </c>
      <c r="K545" s="28">
        <v>2.2599999999999999E-2</v>
      </c>
      <c r="L545" s="28">
        <v>0.93740000000000001</v>
      </c>
      <c r="M545" s="28">
        <v>2.3900000000000001E-2</v>
      </c>
      <c r="N545" s="28">
        <v>0.36990000000000001</v>
      </c>
      <c r="O545" s="28">
        <v>2.5999999999999999E-3</v>
      </c>
      <c r="P545" s="28">
        <v>0.14019999999999999</v>
      </c>
      <c r="Q545" s="28">
        <v>76.849999999999994</v>
      </c>
      <c r="R545" s="29">
        <v>52326.06</v>
      </c>
      <c r="S545" s="28">
        <v>0.183</v>
      </c>
      <c r="T545" s="28">
        <v>0.1774</v>
      </c>
      <c r="U545" s="28">
        <v>0.64029999999999998</v>
      </c>
      <c r="V545" s="28">
        <v>18.829999999999998</v>
      </c>
      <c r="W545" s="28">
        <v>12.83</v>
      </c>
      <c r="X545" s="29">
        <v>66356.86</v>
      </c>
      <c r="Y545" s="28">
        <v>132.57</v>
      </c>
      <c r="Z545" s="29">
        <v>125100.83</v>
      </c>
      <c r="AA545" s="28">
        <v>0.79149999999999998</v>
      </c>
      <c r="AB545" s="28">
        <v>0.1615</v>
      </c>
      <c r="AC545" s="28">
        <v>4.5600000000000002E-2</v>
      </c>
      <c r="AD545" s="28">
        <v>1.4E-3</v>
      </c>
      <c r="AE545" s="28">
        <v>0.21</v>
      </c>
      <c r="AF545" s="28">
        <v>125.1</v>
      </c>
      <c r="AG545" s="29">
        <v>3319.86</v>
      </c>
      <c r="AH545" s="28">
        <v>429.31</v>
      </c>
      <c r="AI545" s="29">
        <v>129149.35</v>
      </c>
      <c r="AJ545" s="28" t="s">
        <v>16</v>
      </c>
      <c r="AK545" s="29">
        <v>30473</v>
      </c>
      <c r="AL545" s="29">
        <v>44470.35</v>
      </c>
      <c r="AM545" s="28">
        <v>41.96</v>
      </c>
      <c r="AN545" s="28">
        <v>25.22</v>
      </c>
      <c r="AO545" s="28">
        <v>27.62</v>
      </c>
      <c r="AP545" s="28">
        <v>4.0199999999999996</v>
      </c>
      <c r="AQ545" s="29">
        <v>1040.8399999999999</v>
      </c>
      <c r="AR545" s="28">
        <v>0.98899999999999999</v>
      </c>
      <c r="AS545" s="29">
        <v>1058.55</v>
      </c>
      <c r="AT545" s="29">
        <v>1763.33</v>
      </c>
      <c r="AU545" s="29">
        <v>5014.37</v>
      </c>
      <c r="AV545" s="28">
        <v>856.77</v>
      </c>
      <c r="AW545" s="28">
        <v>233.04</v>
      </c>
      <c r="AX545" s="29">
        <v>8926.06</v>
      </c>
      <c r="AY545" s="29">
        <v>4445.5200000000004</v>
      </c>
      <c r="AZ545" s="28">
        <v>0.499</v>
      </c>
      <c r="BA545" s="29">
        <v>3777.71</v>
      </c>
      <c r="BB545" s="28">
        <v>0.42409999999999998</v>
      </c>
      <c r="BC545" s="28">
        <v>685.11</v>
      </c>
      <c r="BD545" s="28">
        <v>7.6899999999999996E-2</v>
      </c>
      <c r="BE545" s="29">
        <v>8908.34</v>
      </c>
      <c r="BF545" s="29">
        <v>3763.39</v>
      </c>
      <c r="BG545" s="28">
        <v>1.1231</v>
      </c>
      <c r="BH545" s="28">
        <v>0.56789999999999996</v>
      </c>
      <c r="BI545" s="28">
        <v>0.2137</v>
      </c>
      <c r="BJ545" s="28">
        <v>0.15670000000000001</v>
      </c>
      <c r="BK545" s="28">
        <v>3.7100000000000001E-2</v>
      </c>
      <c r="BL545" s="28">
        <v>2.46E-2</v>
      </c>
    </row>
    <row r="546" spans="1:64" x14ac:dyDescent="0.25">
      <c r="A546" s="28" t="s">
        <v>810</v>
      </c>
      <c r="B546" s="28">
        <v>47522</v>
      </c>
      <c r="C546" s="28">
        <v>93.33</v>
      </c>
      <c r="D546" s="28">
        <v>8.56</v>
      </c>
      <c r="E546" s="28">
        <v>798.52</v>
      </c>
      <c r="F546" s="28">
        <v>810.71</v>
      </c>
      <c r="G546" s="28">
        <v>3.3E-3</v>
      </c>
      <c r="H546" s="28">
        <v>2.0000000000000001E-4</v>
      </c>
      <c r="I546" s="28">
        <v>4.5999999999999999E-3</v>
      </c>
      <c r="J546" s="28">
        <v>8.9999999999999998E-4</v>
      </c>
      <c r="K546" s="28">
        <v>1.1599999999999999E-2</v>
      </c>
      <c r="L546" s="28">
        <v>0.96020000000000005</v>
      </c>
      <c r="M546" s="28">
        <v>1.9099999999999999E-2</v>
      </c>
      <c r="N546" s="28">
        <v>0.36859999999999998</v>
      </c>
      <c r="O546" s="28">
        <v>0</v>
      </c>
      <c r="P546" s="28">
        <v>0.1326</v>
      </c>
      <c r="Q546" s="28">
        <v>39.31</v>
      </c>
      <c r="R546" s="29">
        <v>47707.68</v>
      </c>
      <c r="S546" s="28">
        <v>0.25819999999999999</v>
      </c>
      <c r="T546" s="28">
        <v>0.1757</v>
      </c>
      <c r="U546" s="28">
        <v>0.56610000000000005</v>
      </c>
      <c r="V546" s="28">
        <v>17.23</v>
      </c>
      <c r="W546" s="28">
        <v>7.99</v>
      </c>
      <c r="X546" s="29">
        <v>52606.05</v>
      </c>
      <c r="Y546" s="28">
        <v>96.9</v>
      </c>
      <c r="Z546" s="29">
        <v>101283.53</v>
      </c>
      <c r="AA546" s="28">
        <v>0.89659999999999995</v>
      </c>
      <c r="AB546" s="28">
        <v>5.5E-2</v>
      </c>
      <c r="AC546" s="28">
        <v>4.6800000000000001E-2</v>
      </c>
      <c r="AD546" s="28">
        <v>1.6000000000000001E-3</v>
      </c>
      <c r="AE546" s="28">
        <v>0.1047</v>
      </c>
      <c r="AF546" s="28">
        <v>101.28</v>
      </c>
      <c r="AG546" s="29">
        <v>2476.52</v>
      </c>
      <c r="AH546" s="28">
        <v>382.95</v>
      </c>
      <c r="AI546" s="29">
        <v>96522.12</v>
      </c>
      <c r="AJ546" s="28" t="s">
        <v>16</v>
      </c>
      <c r="AK546" s="29">
        <v>30762</v>
      </c>
      <c r="AL546" s="29">
        <v>41652.31</v>
      </c>
      <c r="AM546" s="28">
        <v>35.61</v>
      </c>
      <c r="AN546" s="28">
        <v>23.6</v>
      </c>
      <c r="AO546" s="28">
        <v>25.58</v>
      </c>
      <c r="AP546" s="28">
        <v>4.6900000000000004</v>
      </c>
      <c r="AQ546" s="28">
        <v>960.97</v>
      </c>
      <c r="AR546" s="28">
        <v>1.1438999999999999</v>
      </c>
      <c r="AS546" s="29">
        <v>1243.19</v>
      </c>
      <c r="AT546" s="29">
        <v>1951.45</v>
      </c>
      <c r="AU546" s="29">
        <v>5069.6000000000004</v>
      </c>
      <c r="AV546" s="28">
        <v>792.81</v>
      </c>
      <c r="AW546" s="28">
        <v>175.97</v>
      </c>
      <c r="AX546" s="29">
        <v>9233.0300000000007</v>
      </c>
      <c r="AY546" s="29">
        <v>5110.8100000000004</v>
      </c>
      <c r="AZ546" s="28">
        <v>0.55259999999999998</v>
      </c>
      <c r="BA546" s="29">
        <v>3447.49</v>
      </c>
      <c r="BB546" s="28">
        <v>0.37280000000000002</v>
      </c>
      <c r="BC546" s="28">
        <v>689.63</v>
      </c>
      <c r="BD546" s="28">
        <v>7.46E-2</v>
      </c>
      <c r="BE546" s="29">
        <v>9247.93</v>
      </c>
      <c r="BF546" s="29">
        <v>4780.2700000000004</v>
      </c>
      <c r="BG546" s="28">
        <v>1.8281000000000001</v>
      </c>
      <c r="BH546" s="28">
        <v>0.53569999999999995</v>
      </c>
      <c r="BI546" s="28">
        <v>0.21010000000000001</v>
      </c>
      <c r="BJ546" s="28">
        <v>0.19889999999999999</v>
      </c>
      <c r="BK546" s="28">
        <v>3.49E-2</v>
      </c>
      <c r="BL546" s="28">
        <v>2.0400000000000001E-2</v>
      </c>
    </row>
    <row r="547" spans="1:64" x14ac:dyDescent="0.25">
      <c r="A547" s="28" t="s">
        <v>811</v>
      </c>
      <c r="B547" s="28">
        <v>44941</v>
      </c>
      <c r="C547" s="28">
        <v>66</v>
      </c>
      <c r="D547" s="28">
        <v>36.880000000000003</v>
      </c>
      <c r="E547" s="29">
        <v>2433.81</v>
      </c>
      <c r="F547" s="29">
        <v>2368.38</v>
      </c>
      <c r="G547" s="28">
        <v>6.7999999999999996E-3</v>
      </c>
      <c r="H547" s="28">
        <v>1E-4</v>
      </c>
      <c r="I547" s="28">
        <v>2.5700000000000001E-2</v>
      </c>
      <c r="J547" s="28">
        <v>1.1000000000000001E-3</v>
      </c>
      <c r="K547" s="28">
        <v>3.3700000000000001E-2</v>
      </c>
      <c r="L547" s="28">
        <v>0.88929999999999998</v>
      </c>
      <c r="M547" s="28">
        <v>4.3299999999999998E-2</v>
      </c>
      <c r="N547" s="28">
        <v>0.4637</v>
      </c>
      <c r="O547" s="28">
        <v>7.9000000000000008E-3</v>
      </c>
      <c r="P547" s="28">
        <v>0.1452</v>
      </c>
      <c r="Q547" s="28">
        <v>103.48</v>
      </c>
      <c r="R547" s="29">
        <v>53066.12</v>
      </c>
      <c r="S547" s="28">
        <v>0.23619999999999999</v>
      </c>
      <c r="T547" s="28">
        <v>0.188</v>
      </c>
      <c r="U547" s="28">
        <v>0.57579999999999998</v>
      </c>
      <c r="V547" s="28">
        <v>18.510000000000002</v>
      </c>
      <c r="W547" s="28">
        <v>16.5</v>
      </c>
      <c r="X547" s="29">
        <v>71241.34</v>
      </c>
      <c r="Y547" s="28">
        <v>143.34</v>
      </c>
      <c r="Z547" s="29">
        <v>115571.87</v>
      </c>
      <c r="AA547" s="28">
        <v>0.749</v>
      </c>
      <c r="AB547" s="28">
        <v>0.2107</v>
      </c>
      <c r="AC547" s="28">
        <v>3.9199999999999999E-2</v>
      </c>
      <c r="AD547" s="28">
        <v>1.1999999999999999E-3</v>
      </c>
      <c r="AE547" s="28">
        <v>0.25209999999999999</v>
      </c>
      <c r="AF547" s="28">
        <v>115.57</v>
      </c>
      <c r="AG547" s="29">
        <v>3367.7</v>
      </c>
      <c r="AH547" s="28">
        <v>428.24</v>
      </c>
      <c r="AI547" s="29">
        <v>121583.63</v>
      </c>
      <c r="AJ547" s="28" t="s">
        <v>16</v>
      </c>
      <c r="AK547" s="29">
        <v>27991</v>
      </c>
      <c r="AL547" s="29">
        <v>41285.11</v>
      </c>
      <c r="AM547" s="28">
        <v>46.56</v>
      </c>
      <c r="AN547" s="28">
        <v>27.52</v>
      </c>
      <c r="AO547" s="28">
        <v>33.409999999999997</v>
      </c>
      <c r="AP547" s="28">
        <v>4.24</v>
      </c>
      <c r="AQ547" s="28">
        <v>784.58</v>
      </c>
      <c r="AR547" s="28">
        <v>1.0209999999999999</v>
      </c>
      <c r="AS547" s="29">
        <v>1073.81</v>
      </c>
      <c r="AT547" s="29">
        <v>1687.43</v>
      </c>
      <c r="AU547" s="29">
        <v>5318.58</v>
      </c>
      <c r="AV547" s="29">
        <v>1002.47</v>
      </c>
      <c r="AW547" s="28">
        <v>242.39</v>
      </c>
      <c r="AX547" s="29">
        <v>9324.68</v>
      </c>
      <c r="AY547" s="29">
        <v>4553.42</v>
      </c>
      <c r="AZ547" s="28">
        <v>0.49469999999999997</v>
      </c>
      <c r="BA547" s="29">
        <v>3757.96</v>
      </c>
      <c r="BB547" s="28">
        <v>0.4083</v>
      </c>
      <c r="BC547" s="28">
        <v>892.27</v>
      </c>
      <c r="BD547" s="28">
        <v>9.69E-2</v>
      </c>
      <c r="BE547" s="29">
        <v>9203.65</v>
      </c>
      <c r="BF547" s="29">
        <v>3652.17</v>
      </c>
      <c r="BG547" s="28">
        <v>1.1872</v>
      </c>
      <c r="BH547" s="28">
        <v>0.58109999999999995</v>
      </c>
      <c r="BI547" s="28">
        <v>0.21490000000000001</v>
      </c>
      <c r="BJ547" s="28">
        <v>0.14949999999999999</v>
      </c>
      <c r="BK547" s="28">
        <v>3.5099999999999999E-2</v>
      </c>
      <c r="BL547" s="28">
        <v>1.9400000000000001E-2</v>
      </c>
    </row>
    <row r="548" spans="1:64" x14ac:dyDescent="0.25">
      <c r="A548" s="28" t="s">
        <v>812</v>
      </c>
      <c r="B548" s="28">
        <v>49643</v>
      </c>
      <c r="C548" s="28">
        <v>91.38</v>
      </c>
      <c r="D548" s="28">
        <v>12.14</v>
      </c>
      <c r="E548" s="29">
        <v>1109.74</v>
      </c>
      <c r="F548" s="29">
        <v>1120.43</v>
      </c>
      <c r="G548" s="28">
        <v>1.6999999999999999E-3</v>
      </c>
      <c r="H548" s="28">
        <v>2.0000000000000001E-4</v>
      </c>
      <c r="I548" s="28">
        <v>5.3E-3</v>
      </c>
      <c r="J548" s="28">
        <v>1E-3</v>
      </c>
      <c r="K548" s="28">
        <v>8.6999999999999994E-3</v>
      </c>
      <c r="L548" s="28">
        <v>0.97</v>
      </c>
      <c r="M548" s="28">
        <v>1.2999999999999999E-2</v>
      </c>
      <c r="N548" s="28">
        <v>0.52290000000000003</v>
      </c>
      <c r="O548" s="28">
        <v>1.4E-3</v>
      </c>
      <c r="P548" s="28">
        <v>0.1484</v>
      </c>
      <c r="Q548" s="28">
        <v>52.7</v>
      </c>
      <c r="R548" s="29">
        <v>49358.46</v>
      </c>
      <c r="S548" s="28">
        <v>0.21110000000000001</v>
      </c>
      <c r="T548" s="28">
        <v>0.15909999999999999</v>
      </c>
      <c r="U548" s="28">
        <v>0.62980000000000003</v>
      </c>
      <c r="V548" s="28">
        <v>17.53</v>
      </c>
      <c r="W548" s="28">
        <v>9.0500000000000007</v>
      </c>
      <c r="X548" s="29">
        <v>62270.25</v>
      </c>
      <c r="Y548" s="28">
        <v>117.72</v>
      </c>
      <c r="Z548" s="29">
        <v>80649.37</v>
      </c>
      <c r="AA548" s="28">
        <v>0.87470000000000003</v>
      </c>
      <c r="AB548" s="28">
        <v>6.08E-2</v>
      </c>
      <c r="AC548" s="28">
        <v>6.2899999999999998E-2</v>
      </c>
      <c r="AD548" s="28">
        <v>1.6000000000000001E-3</v>
      </c>
      <c r="AE548" s="28">
        <v>0.1263</v>
      </c>
      <c r="AF548" s="28">
        <v>80.650000000000006</v>
      </c>
      <c r="AG548" s="29">
        <v>1905.67</v>
      </c>
      <c r="AH548" s="28">
        <v>293.61</v>
      </c>
      <c r="AI548" s="29">
        <v>72314.86</v>
      </c>
      <c r="AJ548" s="28" t="s">
        <v>16</v>
      </c>
      <c r="AK548" s="29">
        <v>27802</v>
      </c>
      <c r="AL548" s="29">
        <v>38911.620000000003</v>
      </c>
      <c r="AM548" s="28">
        <v>32.04</v>
      </c>
      <c r="AN548" s="28">
        <v>23.05</v>
      </c>
      <c r="AO548" s="28">
        <v>24.35</v>
      </c>
      <c r="AP548" s="28">
        <v>4.04</v>
      </c>
      <c r="AQ548" s="28">
        <v>849.04</v>
      </c>
      <c r="AR548" s="28">
        <v>0.88219999999999998</v>
      </c>
      <c r="AS548" s="29">
        <v>1119.8900000000001</v>
      </c>
      <c r="AT548" s="29">
        <v>2099.02</v>
      </c>
      <c r="AU548" s="29">
        <v>5238.2700000000004</v>
      </c>
      <c r="AV548" s="28">
        <v>837.09</v>
      </c>
      <c r="AW548" s="28">
        <v>258.66000000000003</v>
      </c>
      <c r="AX548" s="29">
        <v>9552.93</v>
      </c>
      <c r="AY548" s="29">
        <v>6001.87</v>
      </c>
      <c r="AZ548" s="28">
        <v>0.62150000000000005</v>
      </c>
      <c r="BA548" s="29">
        <v>2391.92</v>
      </c>
      <c r="BB548" s="28">
        <v>0.2477</v>
      </c>
      <c r="BC548" s="29">
        <v>1262.78</v>
      </c>
      <c r="BD548" s="28">
        <v>0.1308</v>
      </c>
      <c r="BE548" s="29">
        <v>9656.56</v>
      </c>
      <c r="BF548" s="29">
        <v>6093.96</v>
      </c>
      <c r="BG548" s="28">
        <v>2.7722000000000002</v>
      </c>
      <c r="BH548" s="28">
        <v>0.54049999999999998</v>
      </c>
      <c r="BI548" s="28">
        <v>0.22800000000000001</v>
      </c>
      <c r="BJ548" s="28">
        <v>0.1721</v>
      </c>
      <c r="BK548" s="28">
        <v>4.0399999999999998E-2</v>
      </c>
      <c r="BL548" s="28">
        <v>1.9E-2</v>
      </c>
    </row>
    <row r="549" spans="1:64" x14ac:dyDescent="0.25">
      <c r="A549" s="28" t="s">
        <v>813</v>
      </c>
      <c r="B549" s="28">
        <v>48744</v>
      </c>
      <c r="C549" s="28">
        <v>65.14</v>
      </c>
      <c r="D549" s="28">
        <v>26.88</v>
      </c>
      <c r="E549" s="29">
        <v>1751.11</v>
      </c>
      <c r="F549" s="29">
        <v>1713.05</v>
      </c>
      <c r="G549" s="28">
        <v>3.5999999999999999E-3</v>
      </c>
      <c r="H549" s="28">
        <v>2.0000000000000001E-4</v>
      </c>
      <c r="I549" s="28">
        <v>4.7999999999999996E-3</v>
      </c>
      <c r="J549" s="28">
        <v>1.1000000000000001E-3</v>
      </c>
      <c r="K549" s="28">
        <v>8.8000000000000005E-3</v>
      </c>
      <c r="L549" s="28">
        <v>0.96779999999999999</v>
      </c>
      <c r="M549" s="28">
        <v>1.38E-2</v>
      </c>
      <c r="N549" s="28">
        <v>0.23810000000000001</v>
      </c>
      <c r="O549" s="28">
        <v>1E-3</v>
      </c>
      <c r="P549" s="28">
        <v>0.11169999999999999</v>
      </c>
      <c r="Q549" s="28">
        <v>79.66</v>
      </c>
      <c r="R549" s="29">
        <v>54242.77</v>
      </c>
      <c r="S549" s="28">
        <v>0.27229999999999999</v>
      </c>
      <c r="T549" s="28">
        <v>0.18770000000000001</v>
      </c>
      <c r="U549" s="28">
        <v>0.54010000000000002</v>
      </c>
      <c r="V549" s="28">
        <v>19.54</v>
      </c>
      <c r="W549" s="28">
        <v>10.93</v>
      </c>
      <c r="X549" s="29">
        <v>72034.509999999995</v>
      </c>
      <c r="Y549" s="28">
        <v>155.69999999999999</v>
      </c>
      <c r="Z549" s="29">
        <v>125550.42</v>
      </c>
      <c r="AA549" s="28">
        <v>0.87280000000000002</v>
      </c>
      <c r="AB549" s="28">
        <v>7.9799999999999996E-2</v>
      </c>
      <c r="AC549" s="28">
        <v>4.6399999999999997E-2</v>
      </c>
      <c r="AD549" s="28">
        <v>1.1000000000000001E-3</v>
      </c>
      <c r="AE549" s="28">
        <v>0.12740000000000001</v>
      </c>
      <c r="AF549" s="28">
        <v>125.55</v>
      </c>
      <c r="AG549" s="29">
        <v>3464.01</v>
      </c>
      <c r="AH549" s="28">
        <v>472.34</v>
      </c>
      <c r="AI549" s="29">
        <v>128361.56</v>
      </c>
      <c r="AJ549" s="28" t="s">
        <v>16</v>
      </c>
      <c r="AK549" s="29">
        <v>35124</v>
      </c>
      <c r="AL549" s="29">
        <v>50802.15</v>
      </c>
      <c r="AM549" s="28">
        <v>46.29</v>
      </c>
      <c r="AN549" s="28">
        <v>26.35</v>
      </c>
      <c r="AO549" s="28">
        <v>28.81</v>
      </c>
      <c r="AP549" s="28">
        <v>4.99</v>
      </c>
      <c r="AQ549" s="29">
        <v>1023.87</v>
      </c>
      <c r="AR549" s="28">
        <v>0.97519999999999996</v>
      </c>
      <c r="AS549" s="29">
        <v>1140.1300000000001</v>
      </c>
      <c r="AT549" s="29">
        <v>1719.66</v>
      </c>
      <c r="AU549" s="29">
        <v>4929.76</v>
      </c>
      <c r="AV549" s="28">
        <v>877.36</v>
      </c>
      <c r="AW549" s="28">
        <v>182.89</v>
      </c>
      <c r="AX549" s="29">
        <v>8849.7999999999993</v>
      </c>
      <c r="AY549" s="29">
        <v>4350.53</v>
      </c>
      <c r="AZ549" s="28">
        <v>0.49609999999999999</v>
      </c>
      <c r="BA549" s="29">
        <v>3865.4</v>
      </c>
      <c r="BB549" s="28">
        <v>0.44080000000000003</v>
      </c>
      <c r="BC549" s="28">
        <v>553.36</v>
      </c>
      <c r="BD549" s="28">
        <v>6.3100000000000003E-2</v>
      </c>
      <c r="BE549" s="29">
        <v>8769.2800000000007</v>
      </c>
      <c r="BF549" s="29">
        <v>3862.22</v>
      </c>
      <c r="BG549" s="28">
        <v>1.0031000000000001</v>
      </c>
      <c r="BH549" s="28">
        <v>0.58240000000000003</v>
      </c>
      <c r="BI549" s="28">
        <v>0.21879999999999999</v>
      </c>
      <c r="BJ549" s="28">
        <v>0.14080000000000001</v>
      </c>
      <c r="BK549" s="28">
        <v>3.5099999999999999E-2</v>
      </c>
      <c r="BL549" s="28">
        <v>2.29E-2</v>
      </c>
    </row>
    <row r="550" spans="1:64" x14ac:dyDescent="0.25">
      <c r="A550" s="28" t="s">
        <v>814</v>
      </c>
      <c r="B550" s="28">
        <v>47464</v>
      </c>
      <c r="C550" s="28">
        <v>47.24</v>
      </c>
      <c r="D550" s="28">
        <v>29.68</v>
      </c>
      <c r="E550" s="29">
        <v>1402.1</v>
      </c>
      <c r="F550" s="29">
        <v>1415.71</v>
      </c>
      <c r="G550" s="28">
        <v>1.03E-2</v>
      </c>
      <c r="H550" s="28">
        <v>2.9999999999999997E-4</v>
      </c>
      <c r="I550" s="28">
        <v>1.7100000000000001E-2</v>
      </c>
      <c r="J550" s="28">
        <v>1.1999999999999999E-3</v>
      </c>
      <c r="K550" s="28">
        <v>2.2200000000000001E-2</v>
      </c>
      <c r="L550" s="28">
        <v>0.92210000000000003</v>
      </c>
      <c r="M550" s="28">
        <v>2.7E-2</v>
      </c>
      <c r="N550" s="28">
        <v>0.24629999999999999</v>
      </c>
      <c r="O550" s="28">
        <v>4.7999999999999996E-3</v>
      </c>
      <c r="P550" s="28">
        <v>0.1106</v>
      </c>
      <c r="Q550" s="28">
        <v>66.59</v>
      </c>
      <c r="R550" s="29">
        <v>57575.06</v>
      </c>
      <c r="S550" s="28">
        <v>0.20979999999999999</v>
      </c>
      <c r="T550" s="28">
        <v>0.1777</v>
      </c>
      <c r="U550" s="28">
        <v>0.61240000000000006</v>
      </c>
      <c r="V550" s="28">
        <v>18.05</v>
      </c>
      <c r="W550" s="28">
        <v>10.17</v>
      </c>
      <c r="X550" s="29">
        <v>78435.990000000005</v>
      </c>
      <c r="Y550" s="28">
        <v>133.9</v>
      </c>
      <c r="Z550" s="29">
        <v>208595.51</v>
      </c>
      <c r="AA550" s="28">
        <v>0.64200000000000002</v>
      </c>
      <c r="AB550" s="28">
        <v>0.25869999999999999</v>
      </c>
      <c r="AC550" s="28">
        <v>9.8199999999999996E-2</v>
      </c>
      <c r="AD550" s="28">
        <v>1.1999999999999999E-3</v>
      </c>
      <c r="AE550" s="28">
        <v>0.35830000000000001</v>
      </c>
      <c r="AF550" s="28">
        <v>208.6</v>
      </c>
      <c r="AG550" s="29">
        <v>6034.43</v>
      </c>
      <c r="AH550" s="28">
        <v>540.57000000000005</v>
      </c>
      <c r="AI550" s="29">
        <v>245308.59</v>
      </c>
      <c r="AJ550" s="28" t="s">
        <v>16</v>
      </c>
      <c r="AK550" s="29">
        <v>35609</v>
      </c>
      <c r="AL550" s="29">
        <v>54007.94</v>
      </c>
      <c r="AM550" s="28">
        <v>43.13</v>
      </c>
      <c r="AN550" s="28">
        <v>26.81</v>
      </c>
      <c r="AO550" s="28">
        <v>29.71</v>
      </c>
      <c r="AP550" s="28">
        <v>4.8499999999999996</v>
      </c>
      <c r="AQ550" s="29">
        <v>1173.8599999999999</v>
      </c>
      <c r="AR550" s="28">
        <v>0.95550000000000002</v>
      </c>
      <c r="AS550" s="29">
        <v>1265.8599999999999</v>
      </c>
      <c r="AT550" s="29">
        <v>2031.6</v>
      </c>
      <c r="AU550" s="29">
        <v>5507.21</v>
      </c>
      <c r="AV550" s="29">
        <v>1165.6500000000001</v>
      </c>
      <c r="AW550" s="28">
        <v>282.58999999999997</v>
      </c>
      <c r="AX550" s="29">
        <v>10252.92</v>
      </c>
      <c r="AY550" s="29">
        <v>3709.25</v>
      </c>
      <c r="AZ550" s="28">
        <v>0.36220000000000002</v>
      </c>
      <c r="BA550" s="29">
        <v>5992.51</v>
      </c>
      <c r="BB550" s="28">
        <v>0.58520000000000005</v>
      </c>
      <c r="BC550" s="28">
        <v>538.01</v>
      </c>
      <c r="BD550" s="28">
        <v>5.2499999999999998E-2</v>
      </c>
      <c r="BE550" s="29">
        <v>10239.780000000001</v>
      </c>
      <c r="BF550" s="29">
        <v>2055.4899999999998</v>
      </c>
      <c r="BG550" s="28">
        <v>0.433</v>
      </c>
      <c r="BH550" s="28">
        <v>0.56850000000000001</v>
      </c>
      <c r="BI550" s="28">
        <v>0.2107</v>
      </c>
      <c r="BJ550" s="28">
        <v>0.161</v>
      </c>
      <c r="BK550" s="28">
        <v>3.5900000000000001E-2</v>
      </c>
      <c r="BL550" s="28">
        <v>2.3800000000000002E-2</v>
      </c>
    </row>
    <row r="551" spans="1:64" x14ac:dyDescent="0.25">
      <c r="A551" s="28" t="s">
        <v>815</v>
      </c>
      <c r="B551" s="28">
        <v>44966</v>
      </c>
      <c r="C551" s="28">
        <v>76.14</v>
      </c>
      <c r="D551" s="28">
        <v>29.16</v>
      </c>
      <c r="E551" s="29">
        <v>2220.5</v>
      </c>
      <c r="F551" s="29">
        <v>2163.67</v>
      </c>
      <c r="G551" s="28">
        <v>6.0000000000000001E-3</v>
      </c>
      <c r="H551" s="28">
        <v>2.9999999999999997E-4</v>
      </c>
      <c r="I551" s="28">
        <v>1.9300000000000001E-2</v>
      </c>
      <c r="J551" s="28">
        <v>1.2999999999999999E-3</v>
      </c>
      <c r="K551" s="28">
        <v>3.5700000000000003E-2</v>
      </c>
      <c r="L551" s="28">
        <v>0.89729999999999999</v>
      </c>
      <c r="M551" s="28">
        <v>4.0099999999999997E-2</v>
      </c>
      <c r="N551" s="28">
        <v>0.44719999999999999</v>
      </c>
      <c r="O551" s="28">
        <v>6.4999999999999997E-3</v>
      </c>
      <c r="P551" s="28">
        <v>0.1479</v>
      </c>
      <c r="Q551" s="28">
        <v>95.18</v>
      </c>
      <c r="R551" s="29">
        <v>52912.21</v>
      </c>
      <c r="S551" s="28">
        <v>0.22869999999999999</v>
      </c>
      <c r="T551" s="28">
        <v>0.18110000000000001</v>
      </c>
      <c r="U551" s="28">
        <v>0.59099999999999997</v>
      </c>
      <c r="V551" s="28">
        <v>18.5</v>
      </c>
      <c r="W551" s="28">
        <v>15.72</v>
      </c>
      <c r="X551" s="29">
        <v>68629.009999999995</v>
      </c>
      <c r="Y551" s="28">
        <v>137.29</v>
      </c>
      <c r="Z551" s="29">
        <v>114111.65</v>
      </c>
      <c r="AA551" s="28">
        <v>0.77759999999999996</v>
      </c>
      <c r="AB551" s="28">
        <v>0.18679999999999999</v>
      </c>
      <c r="AC551" s="28">
        <v>3.44E-2</v>
      </c>
      <c r="AD551" s="28">
        <v>1.1999999999999999E-3</v>
      </c>
      <c r="AE551" s="28">
        <v>0.2235</v>
      </c>
      <c r="AF551" s="28">
        <v>114.11</v>
      </c>
      <c r="AG551" s="29">
        <v>3186.08</v>
      </c>
      <c r="AH551" s="28">
        <v>429.58</v>
      </c>
      <c r="AI551" s="29">
        <v>118413.33</v>
      </c>
      <c r="AJ551" s="28" t="s">
        <v>16</v>
      </c>
      <c r="AK551" s="29">
        <v>28440</v>
      </c>
      <c r="AL551" s="29">
        <v>41564.29</v>
      </c>
      <c r="AM551" s="28">
        <v>45.66</v>
      </c>
      <c r="AN551" s="28">
        <v>26.27</v>
      </c>
      <c r="AO551" s="28">
        <v>32.03</v>
      </c>
      <c r="AP551" s="28">
        <v>3.99</v>
      </c>
      <c r="AQ551" s="28">
        <v>756.93</v>
      </c>
      <c r="AR551" s="28">
        <v>1.0258</v>
      </c>
      <c r="AS551" s="29">
        <v>1078.78</v>
      </c>
      <c r="AT551" s="29">
        <v>1711.15</v>
      </c>
      <c r="AU551" s="29">
        <v>5265.66</v>
      </c>
      <c r="AV551" s="29">
        <v>1018.48</v>
      </c>
      <c r="AW551" s="28">
        <v>250.34</v>
      </c>
      <c r="AX551" s="29">
        <v>9324.41</v>
      </c>
      <c r="AY551" s="29">
        <v>4716.3999999999996</v>
      </c>
      <c r="AZ551" s="28">
        <v>0.51039999999999996</v>
      </c>
      <c r="BA551" s="29">
        <v>3658.93</v>
      </c>
      <c r="BB551" s="28">
        <v>0.39600000000000002</v>
      </c>
      <c r="BC551" s="28">
        <v>865.14</v>
      </c>
      <c r="BD551" s="28">
        <v>9.3600000000000003E-2</v>
      </c>
      <c r="BE551" s="29">
        <v>9240.4699999999993</v>
      </c>
      <c r="BF551" s="29">
        <v>3891.34</v>
      </c>
      <c r="BG551" s="28">
        <v>1.2816000000000001</v>
      </c>
      <c r="BH551" s="28">
        <v>0.57410000000000005</v>
      </c>
      <c r="BI551" s="28">
        <v>0.2122</v>
      </c>
      <c r="BJ551" s="28">
        <v>0.1588</v>
      </c>
      <c r="BK551" s="28">
        <v>3.44E-2</v>
      </c>
      <c r="BL551" s="28">
        <v>2.06E-2</v>
      </c>
    </row>
    <row r="552" spans="1:64" x14ac:dyDescent="0.25">
      <c r="A552" s="28" t="s">
        <v>816</v>
      </c>
      <c r="B552" s="28">
        <v>44958</v>
      </c>
      <c r="C552" s="28">
        <v>44</v>
      </c>
      <c r="D552" s="28">
        <v>77.489999999999995</v>
      </c>
      <c r="E552" s="29">
        <v>3409.62</v>
      </c>
      <c r="F552" s="29">
        <v>3304.52</v>
      </c>
      <c r="G552" s="28">
        <v>2.0199999999999999E-2</v>
      </c>
      <c r="H552" s="28">
        <v>5.0000000000000001E-4</v>
      </c>
      <c r="I552" s="28">
        <v>5.2299999999999999E-2</v>
      </c>
      <c r="J552" s="28">
        <v>1.5E-3</v>
      </c>
      <c r="K552" s="28">
        <v>2.9700000000000001E-2</v>
      </c>
      <c r="L552" s="28">
        <v>0.84830000000000005</v>
      </c>
      <c r="M552" s="28">
        <v>4.7500000000000001E-2</v>
      </c>
      <c r="N552" s="28">
        <v>0.32819999999999999</v>
      </c>
      <c r="O552" s="28">
        <v>1.44E-2</v>
      </c>
      <c r="P552" s="28">
        <v>0.1211</v>
      </c>
      <c r="Q552" s="28">
        <v>150.18</v>
      </c>
      <c r="R552" s="29">
        <v>59760.69</v>
      </c>
      <c r="S552" s="28">
        <v>0.218</v>
      </c>
      <c r="T552" s="28">
        <v>0.2021</v>
      </c>
      <c r="U552" s="28">
        <v>0.57999999999999996</v>
      </c>
      <c r="V552" s="28">
        <v>18.38</v>
      </c>
      <c r="W552" s="28">
        <v>20.100000000000001</v>
      </c>
      <c r="X552" s="29">
        <v>81716.78</v>
      </c>
      <c r="Y552" s="28">
        <v>165.57</v>
      </c>
      <c r="Z552" s="29">
        <v>174773.78</v>
      </c>
      <c r="AA552" s="28">
        <v>0.68789999999999996</v>
      </c>
      <c r="AB552" s="28">
        <v>0.28110000000000002</v>
      </c>
      <c r="AC552" s="28">
        <v>2.9899999999999999E-2</v>
      </c>
      <c r="AD552" s="28">
        <v>1.1000000000000001E-3</v>
      </c>
      <c r="AE552" s="28">
        <v>0.31290000000000001</v>
      </c>
      <c r="AF552" s="28">
        <v>174.77</v>
      </c>
      <c r="AG552" s="29">
        <v>6111.03</v>
      </c>
      <c r="AH552" s="28">
        <v>654.4</v>
      </c>
      <c r="AI552" s="29">
        <v>192212.45</v>
      </c>
      <c r="AJ552" s="28" t="s">
        <v>16</v>
      </c>
      <c r="AK552" s="29">
        <v>33760</v>
      </c>
      <c r="AL552" s="29">
        <v>50847.37</v>
      </c>
      <c r="AM552" s="28">
        <v>56.47</v>
      </c>
      <c r="AN552" s="28">
        <v>33.1</v>
      </c>
      <c r="AO552" s="28">
        <v>36.29</v>
      </c>
      <c r="AP552" s="28">
        <v>4.93</v>
      </c>
      <c r="AQ552" s="29">
        <v>1457.19</v>
      </c>
      <c r="AR552" s="28">
        <v>0.9385</v>
      </c>
      <c r="AS552" s="29">
        <v>1087.98</v>
      </c>
      <c r="AT552" s="29">
        <v>1862.25</v>
      </c>
      <c r="AU552" s="29">
        <v>5850.98</v>
      </c>
      <c r="AV552" s="28">
        <v>999.35</v>
      </c>
      <c r="AW552" s="28">
        <v>214.75</v>
      </c>
      <c r="AX552" s="29">
        <v>10015.32</v>
      </c>
      <c r="AY552" s="29">
        <v>3277.63</v>
      </c>
      <c r="AZ552" s="28">
        <v>0.33379999999999999</v>
      </c>
      <c r="BA552" s="29">
        <v>5888.44</v>
      </c>
      <c r="BB552" s="28">
        <v>0.59970000000000001</v>
      </c>
      <c r="BC552" s="28">
        <v>653.36</v>
      </c>
      <c r="BD552" s="28">
        <v>6.6500000000000004E-2</v>
      </c>
      <c r="BE552" s="29">
        <v>9819.43</v>
      </c>
      <c r="BF552" s="29">
        <v>1710.93</v>
      </c>
      <c r="BG552" s="28">
        <v>0.3493</v>
      </c>
      <c r="BH552" s="28">
        <v>0.5988</v>
      </c>
      <c r="BI552" s="28">
        <v>0.22120000000000001</v>
      </c>
      <c r="BJ552" s="28">
        <v>0.12820000000000001</v>
      </c>
      <c r="BK552" s="28">
        <v>3.0700000000000002E-2</v>
      </c>
      <c r="BL552" s="28">
        <v>2.1100000000000001E-2</v>
      </c>
    </row>
    <row r="553" spans="1:64" x14ac:dyDescent="0.25">
      <c r="A553" s="28" t="s">
        <v>817</v>
      </c>
      <c r="B553" s="28">
        <v>47472</v>
      </c>
      <c r="C553" s="28">
        <v>53.62</v>
      </c>
      <c r="D553" s="28">
        <v>9.17</v>
      </c>
      <c r="E553" s="28">
        <v>491.63</v>
      </c>
      <c r="F553" s="28">
        <v>521.14</v>
      </c>
      <c r="G553" s="28">
        <v>3.2000000000000002E-3</v>
      </c>
      <c r="H553" s="28">
        <v>5.0000000000000001E-4</v>
      </c>
      <c r="I553" s="28">
        <v>6.1000000000000004E-3</v>
      </c>
      <c r="J553" s="28">
        <v>8.9999999999999998E-4</v>
      </c>
      <c r="K553" s="28">
        <v>2.1600000000000001E-2</v>
      </c>
      <c r="L553" s="28">
        <v>0.94940000000000002</v>
      </c>
      <c r="M553" s="28">
        <v>1.8200000000000001E-2</v>
      </c>
      <c r="N553" s="28">
        <v>0.28549999999999998</v>
      </c>
      <c r="O553" s="28">
        <v>0</v>
      </c>
      <c r="P553" s="28">
        <v>0.1255</v>
      </c>
      <c r="Q553" s="28">
        <v>27.46</v>
      </c>
      <c r="R553" s="29">
        <v>45757.23</v>
      </c>
      <c r="S553" s="28">
        <v>0.2787</v>
      </c>
      <c r="T553" s="28">
        <v>0.17630000000000001</v>
      </c>
      <c r="U553" s="28">
        <v>0.54500000000000004</v>
      </c>
      <c r="V553" s="28">
        <v>16.399999999999999</v>
      </c>
      <c r="W553" s="28">
        <v>5.57</v>
      </c>
      <c r="X553" s="29">
        <v>60951.63</v>
      </c>
      <c r="Y553" s="28">
        <v>85.94</v>
      </c>
      <c r="Z553" s="29">
        <v>105966.25</v>
      </c>
      <c r="AA553" s="28">
        <v>0.89680000000000004</v>
      </c>
      <c r="AB553" s="28">
        <v>5.6099999999999997E-2</v>
      </c>
      <c r="AC553" s="28">
        <v>4.5400000000000003E-2</v>
      </c>
      <c r="AD553" s="28">
        <v>1.6999999999999999E-3</v>
      </c>
      <c r="AE553" s="28">
        <v>0.10440000000000001</v>
      </c>
      <c r="AF553" s="28">
        <v>105.97</v>
      </c>
      <c r="AG553" s="29">
        <v>2536.16</v>
      </c>
      <c r="AH553" s="28">
        <v>382.61</v>
      </c>
      <c r="AI553" s="29">
        <v>94186.240000000005</v>
      </c>
      <c r="AJ553" s="28" t="s">
        <v>16</v>
      </c>
      <c r="AK553" s="29">
        <v>32888</v>
      </c>
      <c r="AL553" s="29">
        <v>43972.52</v>
      </c>
      <c r="AM553" s="28">
        <v>39.29</v>
      </c>
      <c r="AN553" s="28">
        <v>23.18</v>
      </c>
      <c r="AO553" s="28">
        <v>26.6</v>
      </c>
      <c r="AP553" s="28">
        <v>4.79</v>
      </c>
      <c r="AQ553" s="29">
        <v>1196.29</v>
      </c>
      <c r="AR553" s="28">
        <v>1.1933</v>
      </c>
      <c r="AS553" s="29">
        <v>1440.09</v>
      </c>
      <c r="AT553" s="29">
        <v>1882.92</v>
      </c>
      <c r="AU553" s="29">
        <v>5286.26</v>
      </c>
      <c r="AV553" s="28">
        <v>881.87</v>
      </c>
      <c r="AW553" s="28">
        <v>137.25</v>
      </c>
      <c r="AX553" s="29">
        <v>9628.39</v>
      </c>
      <c r="AY553" s="29">
        <v>4903.07</v>
      </c>
      <c r="AZ553" s="28">
        <v>0.51</v>
      </c>
      <c r="BA553" s="29">
        <v>4130.4399999999996</v>
      </c>
      <c r="BB553" s="28">
        <v>0.42959999999999998</v>
      </c>
      <c r="BC553" s="28">
        <v>581.09</v>
      </c>
      <c r="BD553" s="28">
        <v>6.0400000000000002E-2</v>
      </c>
      <c r="BE553" s="29">
        <v>9614.61</v>
      </c>
      <c r="BF553" s="29">
        <v>5027.1000000000004</v>
      </c>
      <c r="BG553" s="28">
        <v>1.7305999999999999</v>
      </c>
      <c r="BH553" s="28">
        <v>0.53869999999999996</v>
      </c>
      <c r="BI553" s="28">
        <v>0.20399999999999999</v>
      </c>
      <c r="BJ553" s="28">
        <v>0.1845</v>
      </c>
      <c r="BK553" s="28">
        <v>3.5000000000000003E-2</v>
      </c>
      <c r="BL553" s="28">
        <v>3.78E-2</v>
      </c>
    </row>
    <row r="554" spans="1:64" x14ac:dyDescent="0.25">
      <c r="A554" s="28" t="s">
        <v>818</v>
      </c>
      <c r="B554" s="28">
        <v>46821</v>
      </c>
      <c r="C554" s="28">
        <v>62.95</v>
      </c>
      <c r="D554" s="28">
        <v>39.33</v>
      </c>
      <c r="E554" s="29">
        <v>2476</v>
      </c>
      <c r="F554" s="29">
        <v>2404.29</v>
      </c>
      <c r="G554" s="28">
        <v>6.1000000000000004E-3</v>
      </c>
      <c r="H554" s="28">
        <v>4.0000000000000002E-4</v>
      </c>
      <c r="I554" s="28">
        <v>1.0800000000000001E-2</v>
      </c>
      <c r="J554" s="28">
        <v>1.1000000000000001E-3</v>
      </c>
      <c r="K554" s="28">
        <v>1.7399999999999999E-2</v>
      </c>
      <c r="L554" s="28">
        <v>0.93899999999999995</v>
      </c>
      <c r="M554" s="28">
        <v>2.5399999999999999E-2</v>
      </c>
      <c r="N554" s="28">
        <v>0.41660000000000003</v>
      </c>
      <c r="O554" s="28">
        <v>3.8E-3</v>
      </c>
      <c r="P554" s="28">
        <v>0.14369999999999999</v>
      </c>
      <c r="Q554" s="28">
        <v>107.56</v>
      </c>
      <c r="R554" s="29">
        <v>53304.57</v>
      </c>
      <c r="S554" s="28">
        <v>0.2104</v>
      </c>
      <c r="T554" s="28">
        <v>0.19600000000000001</v>
      </c>
      <c r="U554" s="28">
        <v>0.59360000000000002</v>
      </c>
      <c r="V554" s="28">
        <v>18.59</v>
      </c>
      <c r="W554" s="28">
        <v>14.39</v>
      </c>
      <c r="X554" s="29">
        <v>74176.990000000005</v>
      </c>
      <c r="Y554" s="28">
        <v>167.23</v>
      </c>
      <c r="Z554" s="29">
        <v>139360.4</v>
      </c>
      <c r="AA554" s="28">
        <v>0.72509999999999997</v>
      </c>
      <c r="AB554" s="28">
        <v>0.22470000000000001</v>
      </c>
      <c r="AC554" s="28">
        <v>4.9200000000000001E-2</v>
      </c>
      <c r="AD554" s="28">
        <v>1E-3</v>
      </c>
      <c r="AE554" s="28">
        <v>0.27679999999999999</v>
      </c>
      <c r="AF554" s="28">
        <v>139.36000000000001</v>
      </c>
      <c r="AG554" s="29">
        <v>4205.16</v>
      </c>
      <c r="AH554" s="28">
        <v>468.03</v>
      </c>
      <c r="AI554" s="29">
        <v>146890.16</v>
      </c>
      <c r="AJ554" s="28" t="s">
        <v>16</v>
      </c>
      <c r="AK554" s="29">
        <v>29563</v>
      </c>
      <c r="AL554" s="29">
        <v>43541.25</v>
      </c>
      <c r="AM554" s="28">
        <v>47.67</v>
      </c>
      <c r="AN554" s="28">
        <v>27.87</v>
      </c>
      <c r="AO554" s="28">
        <v>33.07</v>
      </c>
      <c r="AP554" s="28">
        <v>4.16</v>
      </c>
      <c r="AQ554" s="28">
        <v>778.26</v>
      </c>
      <c r="AR554" s="28">
        <v>0.9667</v>
      </c>
      <c r="AS554" s="29">
        <v>1064.6400000000001</v>
      </c>
      <c r="AT554" s="29">
        <v>1703.13</v>
      </c>
      <c r="AU554" s="29">
        <v>5185.13</v>
      </c>
      <c r="AV554" s="28">
        <v>890.71</v>
      </c>
      <c r="AW554" s="28">
        <v>213.81</v>
      </c>
      <c r="AX554" s="29">
        <v>9057.42</v>
      </c>
      <c r="AY554" s="29">
        <v>4065.75</v>
      </c>
      <c r="AZ554" s="28">
        <v>0.442</v>
      </c>
      <c r="BA554" s="29">
        <v>4327.76</v>
      </c>
      <c r="BB554" s="28">
        <v>0.47049999999999997</v>
      </c>
      <c r="BC554" s="28">
        <v>804.33</v>
      </c>
      <c r="BD554" s="28">
        <v>8.7400000000000005E-2</v>
      </c>
      <c r="BE554" s="29">
        <v>9197.84</v>
      </c>
      <c r="BF554" s="29">
        <v>2937.71</v>
      </c>
      <c r="BG554" s="28">
        <v>0.83299999999999996</v>
      </c>
      <c r="BH554" s="28">
        <v>0.57350000000000001</v>
      </c>
      <c r="BI554" s="28">
        <v>0.21890000000000001</v>
      </c>
      <c r="BJ554" s="28">
        <v>0.158</v>
      </c>
      <c r="BK554" s="28">
        <v>3.1399999999999997E-2</v>
      </c>
      <c r="BL554" s="28">
        <v>1.83E-2</v>
      </c>
    </row>
    <row r="555" spans="1:64" x14ac:dyDescent="0.25">
      <c r="A555" s="28" t="s">
        <v>819</v>
      </c>
      <c r="B555" s="28">
        <v>45633</v>
      </c>
      <c r="C555" s="28">
        <v>62.62</v>
      </c>
      <c r="D555" s="28">
        <v>21.02</v>
      </c>
      <c r="E555" s="29">
        <v>1316.48</v>
      </c>
      <c r="F555" s="29">
        <v>1295.95</v>
      </c>
      <c r="G555" s="28">
        <v>3.3E-3</v>
      </c>
      <c r="H555" s="28">
        <v>2.0000000000000001E-4</v>
      </c>
      <c r="I555" s="28">
        <v>3.5999999999999999E-3</v>
      </c>
      <c r="J555" s="28">
        <v>1E-3</v>
      </c>
      <c r="K555" s="28">
        <v>7.7999999999999996E-3</v>
      </c>
      <c r="L555" s="28">
        <v>0.97260000000000002</v>
      </c>
      <c r="M555" s="28">
        <v>1.15E-2</v>
      </c>
      <c r="N555" s="28">
        <v>0.223</v>
      </c>
      <c r="O555" s="28">
        <v>0</v>
      </c>
      <c r="P555" s="28">
        <v>0.11119999999999999</v>
      </c>
      <c r="Q555" s="28">
        <v>59.32</v>
      </c>
      <c r="R555" s="29">
        <v>53654.9</v>
      </c>
      <c r="S555" s="28">
        <v>0.25359999999999999</v>
      </c>
      <c r="T555" s="28">
        <v>0.1961</v>
      </c>
      <c r="U555" s="28">
        <v>0.55030000000000001</v>
      </c>
      <c r="V555" s="28">
        <v>18.829999999999998</v>
      </c>
      <c r="W555" s="28">
        <v>8.8699999999999992</v>
      </c>
      <c r="X555" s="29">
        <v>70602.13</v>
      </c>
      <c r="Y555" s="28">
        <v>144.02000000000001</v>
      </c>
      <c r="Z555" s="29">
        <v>120639.74</v>
      </c>
      <c r="AA555" s="28">
        <v>0.88029999999999997</v>
      </c>
      <c r="AB555" s="28">
        <v>7.7700000000000005E-2</v>
      </c>
      <c r="AC555" s="28">
        <v>4.0899999999999999E-2</v>
      </c>
      <c r="AD555" s="28">
        <v>1.1000000000000001E-3</v>
      </c>
      <c r="AE555" s="28">
        <v>0.12</v>
      </c>
      <c r="AF555" s="28">
        <v>120.64</v>
      </c>
      <c r="AG555" s="29">
        <v>3186.54</v>
      </c>
      <c r="AH555" s="28">
        <v>454.17</v>
      </c>
      <c r="AI555" s="29">
        <v>120354.74</v>
      </c>
      <c r="AJ555" s="28" t="s">
        <v>16</v>
      </c>
      <c r="AK555" s="29">
        <v>32760</v>
      </c>
      <c r="AL555" s="29">
        <v>48182.1</v>
      </c>
      <c r="AM555" s="28">
        <v>43.09</v>
      </c>
      <c r="AN555" s="28">
        <v>25.39</v>
      </c>
      <c r="AO555" s="28">
        <v>28.27</v>
      </c>
      <c r="AP555" s="28">
        <v>4.95</v>
      </c>
      <c r="AQ555" s="29">
        <v>1317.24</v>
      </c>
      <c r="AR555" s="28">
        <v>1.0121</v>
      </c>
      <c r="AS555" s="29">
        <v>1188.28</v>
      </c>
      <c r="AT555" s="29">
        <v>1759.43</v>
      </c>
      <c r="AU555" s="29">
        <v>5067.97</v>
      </c>
      <c r="AV555" s="28">
        <v>917.07</v>
      </c>
      <c r="AW555" s="28">
        <v>203</v>
      </c>
      <c r="AX555" s="29">
        <v>9135.76</v>
      </c>
      <c r="AY555" s="29">
        <v>4524.99</v>
      </c>
      <c r="AZ555" s="28">
        <v>0.51270000000000004</v>
      </c>
      <c r="BA555" s="29">
        <v>3745.66</v>
      </c>
      <c r="BB555" s="28">
        <v>0.4244</v>
      </c>
      <c r="BC555" s="28">
        <v>554.79</v>
      </c>
      <c r="BD555" s="28">
        <v>6.2899999999999998E-2</v>
      </c>
      <c r="BE555" s="29">
        <v>8825.43</v>
      </c>
      <c r="BF555" s="29">
        <v>4050.59</v>
      </c>
      <c r="BG555" s="28">
        <v>1.1302000000000001</v>
      </c>
      <c r="BH555" s="28">
        <v>0.57979999999999998</v>
      </c>
      <c r="BI555" s="28">
        <v>0.21909999999999999</v>
      </c>
      <c r="BJ555" s="28">
        <v>0.1394</v>
      </c>
      <c r="BK555" s="28">
        <v>3.5099999999999999E-2</v>
      </c>
      <c r="BL555" s="28">
        <v>2.6599999999999999E-2</v>
      </c>
    </row>
    <row r="556" spans="1:64" x14ac:dyDescent="0.25">
      <c r="A556" s="28" t="s">
        <v>820</v>
      </c>
      <c r="B556" s="28">
        <v>50393</v>
      </c>
      <c r="C556" s="28">
        <v>151.05000000000001</v>
      </c>
      <c r="D556" s="28">
        <v>11.51</v>
      </c>
      <c r="E556" s="29">
        <v>1738.85</v>
      </c>
      <c r="F556" s="29">
        <v>1701.71</v>
      </c>
      <c r="G556" s="28">
        <v>1.5E-3</v>
      </c>
      <c r="H556" s="28">
        <v>2.0000000000000001E-4</v>
      </c>
      <c r="I556" s="28">
        <v>4.1000000000000003E-3</v>
      </c>
      <c r="J556" s="28">
        <v>8.9999999999999998E-4</v>
      </c>
      <c r="K556" s="28">
        <v>4.3E-3</v>
      </c>
      <c r="L556" s="28">
        <v>0.97840000000000005</v>
      </c>
      <c r="M556" s="28">
        <v>1.06E-2</v>
      </c>
      <c r="N556" s="28">
        <v>0.5635</v>
      </c>
      <c r="O556" s="28">
        <v>4.0000000000000002E-4</v>
      </c>
      <c r="P556" s="28">
        <v>0.1532</v>
      </c>
      <c r="Q556" s="28">
        <v>79.58</v>
      </c>
      <c r="R556" s="29">
        <v>49126.86</v>
      </c>
      <c r="S556" s="28">
        <v>0.19919999999999999</v>
      </c>
      <c r="T556" s="28">
        <v>0.19420000000000001</v>
      </c>
      <c r="U556" s="28">
        <v>0.60660000000000003</v>
      </c>
      <c r="V556" s="28">
        <v>17.260000000000002</v>
      </c>
      <c r="W556" s="28">
        <v>11.7</v>
      </c>
      <c r="X556" s="29">
        <v>66413.53</v>
      </c>
      <c r="Y556" s="28">
        <v>144.28</v>
      </c>
      <c r="Z556" s="29">
        <v>86089.15</v>
      </c>
      <c r="AA556" s="28">
        <v>0.76900000000000002</v>
      </c>
      <c r="AB556" s="28">
        <v>0.1298</v>
      </c>
      <c r="AC556" s="28">
        <v>9.98E-2</v>
      </c>
      <c r="AD556" s="28">
        <v>1.4E-3</v>
      </c>
      <c r="AE556" s="28">
        <v>0.23519999999999999</v>
      </c>
      <c r="AF556" s="28">
        <v>86.09</v>
      </c>
      <c r="AG556" s="29">
        <v>2141.31</v>
      </c>
      <c r="AH556" s="28">
        <v>295.93</v>
      </c>
      <c r="AI556" s="29">
        <v>78170.600000000006</v>
      </c>
      <c r="AJ556" s="28" t="s">
        <v>16</v>
      </c>
      <c r="AK556" s="29">
        <v>26333</v>
      </c>
      <c r="AL556" s="29">
        <v>36801.910000000003</v>
      </c>
      <c r="AM556" s="28">
        <v>30.7</v>
      </c>
      <c r="AN556" s="28">
        <v>23.51</v>
      </c>
      <c r="AO556" s="28">
        <v>24.74</v>
      </c>
      <c r="AP556" s="28">
        <v>3.91</v>
      </c>
      <c r="AQ556" s="28">
        <v>0.01</v>
      </c>
      <c r="AR556" s="28">
        <v>0.80610000000000004</v>
      </c>
      <c r="AS556" s="29">
        <v>1107.1600000000001</v>
      </c>
      <c r="AT556" s="29">
        <v>2224.2800000000002</v>
      </c>
      <c r="AU556" s="29">
        <v>5413.53</v>
      </c>
      <c r="AV556" s="28">
        <v>908.06</v>
      </c>
      <c r="AW556" s="28">
        <v>227.44</v>
      </c>
      <c r="AX556" s="29">
        <v>9880.48</v>
      </c>
      <c r="AY556" s="29">
        <v>6101.44</v>
      </c>
      <c r="AZ556" s="28">
        <v>0.63</v>
      </c>
      <c r="BA556" s="29">
        <v>2285.6999999999998</v>
      </c>
      <c r="BB556" s="28">
        <v>0.23599999999999999</v>
      </c>
      <c r="BC556" s="29">
        <v>1297.06</v>
      </c>
      <c r="BD556" s="28">
        <v>0.13389999999999999</v>
      </c>
      <c r="BE556" s="29">
        <v>9684.2000000000007</v>
      </c>
      <c r="BF556" s="29">
        <v>5845.04</v>
      </c>
      <c r="BG556" s="28">
        <v>2.8881000000000001</v>
      </c>
      <c r="BH556" s="28">
        <v>0.53769999999999996</v>
      </c>
      <c r="BI556" s="28">
        <v>0.25</v>
      </c>
      <c r="BJ556" s="28">
        <v>0.152</v>
      </c>
      <c r="BK556" s="28">
        <v>0.04</v>
      </c>
      <c r="BL556" s="28">
        <v>2.0299999999999999E-2</v>
      </c>
    </row>
    <row r="557" spans="1:64" x14ac:dyDescent="0.25">
      <c r="A557" s="28" t="s">
        <v>821</v>
      </c>
      <c r="B557" s="28">
        <v>44974</v>
      </c>
      <c r="C557" s="28">
        <v>50.52</v>
      </c>
      <c r="D557" s="28">
        <v>81.88</v>
      </c>
      <c r="E557" s="29">
        <v>4136.72</v>
      </c>
      <c r="F557" s="29">
        <v>3963.52</v>
      </c>
      <c r="G557" s="28">
        <v>1.29E-2</v>
      </c>
      <c r="H557" s="28">
        <v>4.0000000000000002E-4</v>
      </c>
      <c r="I557" s="28">
        <v>1.43E-2</v>
      </c>
      <c r="J557" s="28">
        <v>1.1999999999999999E-3</v>
      </c>
      <c r="K557" s="28">
        <v>1.8100000000000002E-2</v>
      </c>
      <c r="L557" s="28">
        <v>0.92789999999999995</v>
      </c>
      <c r="M557" s="28">
        <v>2.5100000000000001E-2</v>
      </c>
      <c r="N557" s="28">
        <v>0.2034</v>
      </c>
      <c r="O557" s="28">
        <v>7.7999999999999996E-3</v>
      </c>
      <c r="P557" s="28">
        <v>0.1113</v>
      </c>
      <c r="Q557" s="28">
        <v>169.79</v>
      </c>
      <c r="R557" s="29">
        <v>58750.3</v>
      </c>
      <c r="S557" s="28">
        <v>0.22070000000000001</v>
      </c>
      <c r="T557" s="28">
        <v>0.2185</v>
      </c>
      <c r="U557" s="28">
        <v>0.56089999999999995</v>
      </c>
      <c r="V557" s="28">
        <v>19.739999999999998</v>
      </c>
      <c r="W557" s="28">
        <v>20.53</v>
      </c>
      <c r="X557" s="29">
        <v>79922.27</v>
      </c>
      <c r="Y557" s="28">
        <v>197.71</v>
      </c>
      <c r="Z557" s="29">
        <v>155086.54</v>
      </c>
      <c r="AA557" s="28">
        <v>0.81850000000000001</v>
      </c>
      <c r="AB557" s="28">
        <v>0.15329999999999999</v>
      </c>
      <c r="AC557" s="28">
        <v>2.7400000000000001E-2</v>
      </c>
      <c r="AD557" s="28">
        <v>8.9999999999999998E-4</v>
      </c>
      <c r="AE557" s="28">
        <v>0.18279999999999999</v>
      </c>
      <c r="AF557" s="28">
        <v>155.09</v>
      </c>
      <c r="AG557" s="29">
        <v>5261.52</v>
      </c>
      <c r="AH557" s="28">
        <v>658.63</v>
      </c>
      <c r="AI557" s="29">
        <v>169089.13</v>
      </c>
      <c r="AJ557" s="28" t="s">
        <v>16</v>
      </c>
      <c r="AK557" s="29">
        <v>38212</v>
      </c>
      <c r="AL557" s="29">
        <v>58269.39</v>
      </c>
      <c r="AM557" s="28">
        <v>56.21</v>
      </c>
      <c r="AN557" s="28">
        <v>32.5</v>
      </c>
      <c r="AO557" s="28">
        <v>34.409999999999997</v>
      </c>
      <c r="AP557" s="28">
        <v>4.45</v>
      </c>
      <c r="AQ557" s="29">
        <v>1080.27</v>
      </c>
      <c r="AR557" s="28">
        <v>0.79879999999999995</v>
      </c>
      <c r="AS557" s="29">
        <v>1052.5999999999999</v>
      </c>
      <c r="AT557" s="29">
        <v>1814.86</v>
      </c>
      <c r="AU557" s="29">
        <v>5253.82</v>
      </c>
      <c r="AV557" s="28">
        <v>955.8</v>
      </c>
      <c r="AW557" s="28">
        <v>259.18</v>
      </c>
      <c r="AX557" s="29">
        <v>9336.25</v>
      </c>
      <c r="AY557" s="29">
        <v>3487.41</v>
      </c>
      <c r="AZ557" s="28">
        <v>0.39600000000000002</v>
      </c>
      <c r="BA557" s="29">
        <v>4823.93</v>
      </c>
      <c r="BB557" s="28">
        <v>0.54779999999999995</v>
      </c>
      <c r="BC557" s="28">
        <v>495.42</v>
      </c>
      <c r="BD557" s="28">
        <v>5.6300000000000003E-2</v>
      </c>
      <c r="BE557" s="29">
        <v>8806.76</v>
      </c>
      <c r="BF557" s="29">
        <v>2472.5100000000002</v>
      </c>
      <c r="BG557" s="28">
        <v>0.46689999999999998</v>
      </c>
      <c r="BH557" s="28">
        <v>0.60299999999999998</v>
      </c>
      <c r="BI557" s="28">
        <v>0.224</v>
      </c>
      <c r="BJ557" s="28">
        <v>0.1227</v>
      </c>
      <c r="BK557" s="28">
        <v>3.2099999999999997E-2</v>
      </c>
      <c r="BL557" s="28">
        <v>1.8100000000000002E-2</v>
      </c>
    </row>
    <row r="558" spans="1:64" x14ac:dyDescent="0.25">
      <c r="A558" s="28" t="s">
        <v>822</v>
      </c>
      <c r="B558" s="28">
        <v>46904</v>
      </c>
      <c r="C558" s="28">
        <v>67.95</v>
      </c>
      <c r="D558" s="28">
        <v>13.59</v>
      </c>
      <c r="E558" s="28">
        <v>923.77</v>
      </c>
      <c r="F558" s="28">
        <v>916.14</v>
      </c>
      <c r="G558" s="28">
        <v>2.3E-3</v>
      </c>
      <c r="H558" s="28">
        <v>1E-4</v>
      </c>
      <c r="I558" s="28">
        <v>5.3E-3</v>
      </c>
      <c r="J558" s="28">
        <v>1.1999999999999999E-3</v>
      </c>
      <c r="K558" s="28">
        <v>5.5999999999999999E-3</v>
      </c>
      <c r="L558" s="28">
        <v>0.97119999999999995</v>
      </c>
      <c r="M558" s="28">
        <v>1.43E-2</v>
      </c>
      <c r="N558" s="28">
        <v>0.44650000000000001</v>
      </c>
      <c r="O558" s="28">
        <v>0</v>
      </c>
      <c r="P558" s="28">
        <v>0.1321</v>
      </c>
      <c r="Q558" s="28">
        <v>45.34</v>
      </c>
      <c r="R558" s="29">
        <v>47961.64</v>
      </c>
      <c r="S558" s="28">
        <v>0.21210000000000001</v>
      </c>
      <c r="T558" s="28">
        <v>0.18529999999999999</v>
      </c>
      <c r="U558" s="28">
        <v>0.60260000000000002</v>
      </c>
      <c r="V558" s="28">
        <v>16.78</v>
      </c>
      <c r="W558" s="28">
        <v>7.76</v>
      </c>
      <c r="X558" s="29">
        <v>62016.21</v>
      </c>
      <c r="Y558" s="28">
        <v>115.07</v>
      </c>
      <c r="Z558" s="29">
        <v>119926.78</v>
      </c>
      <c r="AA558" s="28">
        <v>0.7732</v>
      </c>
      <c r="AB558" s="28">
        <v>0.12909999999999999</v>
      </c>
      <c r="AC558" s="28">
        <v>9.6699999999999994E-2</v>
      </c>
      <c r="AD558" s="28">
        <v>1E-3</v>
      </c>
      <c r="AE558" s="28">
        <v>0.23039999999999999</v>
      </c>
      <c r="AF558" s="28">
        <v>119.93</v>
      </c>
      <c r="AG558" s="29">
        <v>3343.9</v>
      </c>
      <c r="AH558" s="28">
        <v>410.56</v>
      </c>
      <c r="AI558" s="29">
        <v>116550.5</v>
      </c>
      <c r="AJ558" s="28" t="s">
        <v>16</v>
      </c>
      <c r="AK558" s="29">
        <v>27916</v>
      </c>
      <c r="AL558" s="29">
        <v>39745.440000000002</v>
      </c>
      <c r="AM558" s="28">
        <v>38.270000000000003</v>
      </c>
      <c r="AN558" s="28">
        <v>25.53</v>
      </c>
      <c r="AO558" s="28">
        <v>27.75</v>
      </c>
      <c r="AP558" s="28">
        <v>4.09</v>
      </c>
      <c r="AQ558" s="29">
        <v>1037.25</v>
      </c>
      <c r="AR558" s="28">
        <v>1.0892999999999999</v>
      </c>
      <c r="AS558" s="29">
        <v>1253.77</v>
      </c>
      <c r="AT558" s="29">
        <v>1950.17</v>
      </c>
      <c r="AU558" s="29">
        <v>5130.05</v>
      </c>
      <c r="AV558" s="28">
        <v>941.3</v>
      </c>
      <c r="AW558" s="28">
        <v>227.78</v>
      </c>
      <c r="AX558" s="29">
        <v>9503.07</v>
      </c>
      <c r="AY558" s="29">
        <v>4816.71</v>
      </c>
      <c r="AZ558" s="28">
        <v>0.50719999999999998</v>
      </c>
      <c r="BA558" s="29">
        <v>3747.24</v>
      </c>
      <c r="BB558" s="28">
        <v>0.39460000000000001</v>
      </c>
      <c r="BC558" s="28">
        <v>932.85</v>
      </c>
      <c r="BD558" s="28">
        <v>9.8199999999999996E-2</v>
      </c>
      <c r="BE558" s="29">
        <v>9496.7999999999993</v>
      </c>
      <c r="BF558" s="29">
        <v>4262.5</v>
      </c>
      <c r="BG558" s="28">
        <v>1.5630999999999999</v>
      </c>
      <c r="BH558" s="28">
        <v>0.54139999999999999</v>
      </c>
      <c r="BI558" s="28">
        <v>0.2195</v>
      </c>
      <c r="BJ558" s="28">
        <v>0.18329999999999999</v>
      </c>
      <c r="BK558" s="28">
        <v>3.6799999999999999E-2</v>
      </c>
      <c r="BL558" s="28">
        <v>1.9099999999999999E-2</v>
      </c>
    </row>
    <row r="559" spans="1:64" x14ac:dyDescent="0.25">
      <c r="A559" s="28" t="s">
        <v>823</v>
      </c>
      <c r="B559" s="28">
        <v>44982</v>
      </c>
      <c r="C559" s="28">
        <v>147</v>
      </c>
      <c r="D559" s="28">
        <v>17.440000000000001</v>
      </c>
      <c r="E559" s="29">
        <v>2563.58</v>
      </c>
      <c r="F559" s="29">
        <v>2518.29</v>
      </c>
      <c r="G559" s="28">
        <v>3.7000000000000002E-3</v>
      </c>
      <c r="H559" s="28">
        <v>2.0000000000000001E-4</v>
      </c>
      <c r="I559" s="28">
        <v>5.1999999999999998E-3</v>
      </c>
      <c r="J559" s="28">
        <v>1.6000000000000001E-3</v>
      </c>
      <c r="K559" s="28">
        <v>9.2999999999999992E-3</v>
      </c>
      <c r="L559" s="28">
        <v>0.9627</v>
      </c>
      <c r="M559" s="28">
        <v>1.7299999999999999E-2</v>
      </c>
      <c r="N559" s="28">
        <v>0.40360000000000001</v>
      </c>
      <c r="O559" s="28">
        <v>1.9E-3</v>
      </c>
      <c r="P559" s="28">
        <v>0.13489999999999999</v>
      </c>
      <c r="Q559" s="28">
        <v>111.74</v>
      </c>
      <c r="R559" s="29">
        <v>54123.48</v>
      </c>
      <c r="S559" s="28">
        <v>0.21740000000000001</v>
      </c>
      <c r="T559" s="28">
        <v>0.19159999999999999</v>
      </c>
      <c r="U559" s="28">
        <v>0.59099999999999997</v>
      </c>
      <c r="V559" s="28">
        <v>18.86</v>
      </c>
      <c r="W559" s="28">
        <v>16.21</v>
      </c>
      <c r="X559" s="29">
        <v>69762.52</v>
      </c>
      <c r="Y559" s="28">
        <v>153.44</v>
      </c>
      <c r="Z559" s="29">
        <v>120877.11</v>
      </c>
      <c r="AA559" s="28">
        <v>0.81669999999999998</v>
      </c>
      <c r="AB559" s="28">
        <v>0.1245</v>
      </c>
      <c r="AC559" s="28">
        <v>5.74E-2</v>
      </c>
      <c r="AD559" s="28">
        <v>1.4E-3</v>
      </c>
      <c r="AE559" s="28">
        <v>0.18659999999999999</v>
      </c>
      <c r="AF559" s="28">
        <v>120.88</v>
      </c>
      <c r="AG559" s="29">
        <v>3072.75</v>
      </c>
      <c r="AH559" s="28">
        <v>402.06</v>
      </c>
      <c r="AI559" s="29">
        <v>121552.7</v>
      </c>
      <c r="AJ559" s="28" t="s">
        <v>16</v>
      </c>
      <c r="AK559" s="29">
        <v>30473</v>
      </c>
      <c r="AL559" s="29">
        <v>42968.47</v>
      </c>
      <c r="AM559" s="28">
        <v>38.770000000000003</v>
      </c>
      <c r="AN559" s="28">
        <v>24.58</v>
      </c>
      <c r="AO559" s="28">
        <v>26.01</v>
      </c>
      <c r="AP559" s="28">
        <v>3.81</v>
      </c>
      <c r="AQ559" s="28">
        <v>810.68</v>
      </c>
      <c r="AR559" s="28">
        <v>1.042</v>
      </c>
      <c r="AS559" s="29">
        <v>1044.83</v>
      </c>
      <c r="AT559" s="29">
        <v>1935.49</v>
      </c>
      <c r="AU559" s="29">
        <v>5050.54</v>
      </c>
      <c r="AV559" s="28">
        <v>930.92</v>
      </c>
      <c r="AW559" s="28">
        <v>226.94</v>
      </c>
      <c r="AX559" s="29">
        <v>9188.7099999999991</v>
      </c>
      <c r="AY559" s="29">
        <v>4620.74</v>
      </c>
      <c r="AZ559" s="28">
        <v>0.5282</v>
      </c>
      <c r="BA559" s="29">
        <v>3361.35</v>
      </c>
      <c r="BB559" s="28">
        <v>0.38419999999999999</v>
      </c>
      <c r="BC559" s="28">
        <v>766.65</v>
      </c>
      <c r="BD559" s="28">
        <v>8.7599999999999997E-2</v>
      </c>
      <c r="BE559" s="29">
        <v>8748.74</v>
      </c>
      <c r="BF559" s="29">
        <v>4144.09</v>
      </c>
      <c r="BG559" s="28">
        <v>1.4032</v>
      </c>
      <c r="BH559" s="28">
        <v>0.5716</v>
      </c>
      <c r="BI559" s="28">
        <v>0.2258</v>
      </c>
      <c r="BJ559" s="28">
        <v>0.14269999999999999</v>
      </c>
      <c r="BK559" s="28">
        <v>3.2800000000000003E-2</v>
      </c>
      <c r="BL559" s="28">
        <v>2.7099999999999999E-2</v>
      </c>
    </row>
    <row r="560" spans="1:64" x14ac:dyDescent="0.25">
      <c r="A560" s="28" t="s">
        <v>824</v>
      </c>
      <c r="B560" s="28">
        <v>44990</v>
      </c>
      <c r="C560" s="28">
        <v>14.29</v>
      </c>
      <c r="D560" s="28">
        <v>427.95</v>
      </c>
      <c r="E560" s="29">
        <v>6113.53</v>
      </c>
      <c r="F560" s="29">
        <v>5149.8599999999997</v>
      </c>
      <c r="G560" s="28">
        <v>4.3E-3</v>
      </c>
      <c r="H560" s="28">
        <v>5.0000000000000001E-4</v>
      </c>
      <c r="I560" s="28">
        <v>0.373</v>
      </c>
      <c r="J560" s="28">
        <v>1.4E-3</v>
      </c>
      <c r="K560" s="28">
        <v>7.2599999999999998E-2</v>
      </c>
      <c r="L560" s="28">
        <v>0.4607</v>
      </c>
      <c r="M560" s="28">
        <v>8.7400000000000005E-2</v>
      </c>
      <c r="N560" s="28">
        <v>0.75070000000000003</v>
      </c>
      <c r="O560" s="28">
        <v>2.6800000000000001E-2</v>
      </c>
      <c r="P560" s="28">
        <v>0.15540000000000001</v>
      </c>
      <c r="Q560" s="28">
        <v>232.79</v>
      </c>
      <c r="R560" s="29">
        <v>56127.38</v>
      </c>
      <c r="S560" s="28">
        <v>0.21410000000000001</v>
      </c>
      <c r="T560" s="28">
        <v>0.1933</v>
      </c>
      <c r="U560" s="28">
        <v>0.59260000000000002</v>
      </c>
      <c r="V560" s="28">
        <v>18.09</v>
      </c>
      <c r="W560" s="28">
        <v>37.4</v>
      </c>
      <c r="X560" s="29">
        <v>78346.960000000006</v>
      </c>
      <c r="Y560" s="28">
        <v>161.91999999999999</v>
      </c>
      <c r="Z560" s="29">
        <v>82787.75</v>
      </c>
      <c r="AA560" s="28">
        <v>0.70069999999999999</v>
      </c>
      <c r="AB560" s="28">
        <v>0.26190000000000002</v>
      </c>
      <c r="AC560" s="28">
        <v>3.5200000000000002E-2</v>
      </c>
      <c r="AD560" s="28">
        <v>2.2000000000000001E-3</v>
      </c>
      <c r="AE560" s="28">
        <v>0.30180000000000001</v>
      </c>
      <c r="AF560" s="28">
        <v>82.79</v>
      </c>
      <c r="AG560" s="29">
        <v>3094.25</v>
      </c>
      <c r="AH560" s="28">
        <v>412.94</v>
      </c>
      <c r="AI560" s="29">
        <v>89449.83</v>
      </c>
      <c r="AJ560" s="28" t="s">
        <v>16</v>
      </c>
      <c r="AK560" s="29">
        <v>23742</v>
      </c>
      <c r="AL560" s="29">
        <v>33496.910000000003</v>
      </c>
      <c r="AM560" s="28">
        <v>59.44</v>
      </c>
      <c r="AN560" s="28">
        <v>34.36</v>
      </c>
      <c r="AO560" s="28">
        <v>42.6</v>
      </c>
      <c r="AP560" s="28">
        <v>4.38</v>
      </c>
      <c r="AQ560" s="28">
        <v>11.1</v>
      </c>
      <c r="AR560" s="28">
        <v>1.1988000000000001</v>
      </c>
      <c r="AS560" s="29">
        <v>1397.88</v>
      </c>
      <c r="AT560" s="29">
        <v>2140.1999999999998</v>
      </c>
      <c r="AU560" s="29">
        <v>6442.98</v>
      </c>
      <c r="AV560" s="29">
        <v>1139.72</v>
      </c>
      <c r="AW560" s="28">
        <v>606.78</v>
      </c>
      <c r="AX560" s="29">
        <v>11727.56</v>
      </c>
      <c r="AY560" s="29">
        <v>6514.69</v>
      </c>
      <c r="AZ560" s="28">
        <v>0.55320000000000003</v>
      </c>
      <c r="BA560" s="29">
        <v>3472.92</v>
      </c>
      <c r="BB560" s="28">
        <v>0.2949</v>
      </c>
      <c r="BC560" s="29">
        <v>1789.22</v>
      </c>
      <c r="BD560" s="28">
        <v>0.15190000000000001</v>
      </c>
      <c r="BE560" s="29">
        <v>11776.83</v>
      </c>
      <c r="BF560" s="29">
        <v>4724.5</v>
      </c>
      <c r="BG560" s="28">
        <v>2.4531999999999998</v>
      </c>
      <c r="BH560" s="28">
        <v>0.54249999999999998</v>
      </c>
      <c r="BI560" s="28">
        <v>0.19620000000000001</v>
      </c>
      <c r="BJ560" s="28">
        <v>0.22189999999999999</v>
      </c>
      <c r="BK560" s="28">
        <v>2.6200000000000001E-2</v>
      </c>
      <c r="BL560" s="28">
        <v>1.32E-2</v>
      </c>
    </row>
    <row r="561" spans="1:64" x14ac:dyDescent="0.25">
      <c r="A561" s="28" t="s">
        <v>825</v>
      </c>
      <c r="B561" s="28">
        <v>50500</v>
      </c>
      <c r="C561" s="28">
        <v>132.33000000000001</v>
      </c>
      <c r="D561" s="28">
        <v>16.38</v>
      </c>
      <c r="E561" s="29">
        <v>2167.6799999999998</v>
      </c>
      <c r="F561" s="29">
        <v>2146.14</v>
      </c>
      <c r="G561" s="28">
        <v>4.0000000000000001E-3</v>
      </c>
      <c r="H561" s="28">
        <v>2.0000000000000001E-4</v>
      </c>
      <c r="I561" s="28">
        <v>5.7000000000000002E-3</v>
      </c>
      <c r="J561" s="28">
        <v>1.4E-3</v>
      </c>
      <c r="K561" s="28">
        <v>7.6E-3</v>
      </c>
      <c r="L561" s="28">
        <v>0.96350000000000002</v>
      </c>
      <c r="M561" s="28">
        <v>1.7500000000000002E-2</v>
      </c>
      <c r="N561" s="28">
        <v>0.37880000000000003</v>
      </c>
      <c r="O561" s="28">
        <v>1E-3</v>
      </c>
      <c r="P561" s="28">
        <v>0.13150000000000001</v>
      </c>
      <c r="Q561" s="28">
        <v>94.51</v>
      </c>
      <c r="R561" s="29">
        <v>53167.040000000001</v>
      </c>
      <c r="S561" s="28">
        <v>0.18859999999999999</v>
      </c>
      <c r="T561" s="28">
        <v>0.18640000000000001</v>
      </c>
      <c r="U561" s="28">
        <v>0.62490000000000001</v>
      </c>
      <c r="V561" s="28">
        <v>19.09</v>
      </c>
      <c r="W561" s="28">
        <v>14.2</v>
      </c>
      <c r="X561" s="29">
        <v>68599.02</v>
      </c>
      <c r="Y561" s="28">
        <v>147.15</v>
      </c>
      <c r="Z561" s="29">
        <v>120716.12</v>
      </c>
      <c r="AA561" s="28">
        <v>0.82230000000000003</v>
      </c>
      <c r="AB561" s="28">
        <v>0.123</v>
      </c>
      <c r="AC561" s="28">
        <v>5.33E-2</v>
      </c>
      <c r="AD561" s="28">
        <v>1.4E-3</v>
      </c>
      <c r="AE561" s="28">
        <v>0.17849999999999999</v>
      </c>
      <c r="AF561" s="28">
        <v>120.72</v>
      </c>
      <c r="AG561" s="29">
        <v>3131.61</v>
      </c>
      <c r="AH561" s="28">
        <v>405.3</v>
      </c>
      <c r="AI561" s="29">
        <v>122644.4</v>
      </c>
      <c r="AJ561" s="28" t="s">
        <v>16</v>
      </c>
      <c r="AK561" s="29">
        <v>31057</v>
      </c>
      <c r="AL561" s="29">
        <v>43807.19</v>
      </c>
      <c r="AM561" s="28">
        <v>40.020000000000003</v>
      </c>
      <c r="AN561" s="28">
        <v>24.8</v>
      </c>
      <c r="AO561" s="28">
        <v>26.62</v>
      </c>
      <c r="AP561" s="28">
        <v>4.34</v>
      </c>
      <c r="AQ561" s="28">
        <v>818.54</v>
      </c>
      <c r="AR561" s="28">
        <v>1.0246999999999999</v>
      </c>
      <c r="AS561" s="29">
        <v>1029.46</v>
      </c>
      <c r="AT561" s="29">
        <v>1854.31</v>
      </c>
      <c r="AU561" s="29">
        <v>4903.99</v>
      </c>
      <c r="AV561" s="28">
        <v>841.55</v>
      </c>
      <c r="AW561" s="28">
        <v>243.62</v>
      </c>
      <c r="AX561" s="29">
        <v>8872.92</v>
      </c>
      <c r="AY561" s="29">
        <v>4481.34</v>
      </c>
      <c r="AZ561" s="28">
        <v>0.51870000000000005</v>
      </c>
      <c r="BA561" s="29">
        <v>3482.28</v>
      </c>
      <c r="BB561" s="28">
        <v>0.40310000000000001</v>
      </c>
      <c r="BC561" s="28">
        <v>675.69</v>
      </c>
      <c r="BD561" s="28">
        <v>7.8200000000000006E-2</v>
      </c>
      <c r="BE561" s="29">
        <v>8639.31</v>
      </c>
      <c r="BF561" s="29">
        <v>3969.68</v>
      </c>
      <c r="BG561" s="28">
        <v>1.2768999999999999</v>
      </c>
      <c r="BH561" s="28">
        <v>0.57069999999999999</v>
      </c>
      <c r="BI561" s="28">
        <v>0.22700000000000001</v>
      </c>
      <c r="BJ561" s="28">
        <v>0.13700000000000001</v>
      </c>
      <c r="BK561" s="28">
        <v>3.4000000000000002E-2</v>
      </c>
      <c r="BL561" s="28">
        <v>3.1300000000000001E-2</v>
      </c>
    </row>
    <row r="562" spans="1:64" x14ac:dyDescent="0.25">
      <c r="A562" s="28" t="s">
        <v>826</v>
      </c>
      <c r="B562" s="28">
        <v>45005</v>
      </c>
      <c r="C562" s="28">
        <v>15.57</v>
      </c>
      <c r="D562" s="28">
        <v>195.57</v>
      </c>
      <c r="E562" s="29">
        <v>3045.32</v>
      </c>
      <c r="F562" s="29">
        <v>2646.29</v>
      </c>
      <c r="G562" s="28">
        <v>1.04E-2</v>
      </c>
      <c r="H562" s="28">
        <v>2.9999999999999997E-4</v>
      </c>
      <c r="I562" s="28">
        <v>0.3841</v>
      </c>
      <c r="J562" s="28">
        <v>1.2999999999999999E-3</v>
      </c>
      <c r="K562" s="28">
        <v>4.2799999999999998E-2</v>
      </c>
      <c r="L562" s="28">
        <v>0.47349999999999998</v>
      </c>
      <c r="M562" s="28">
        <v>8.7499999999999994E-2</v>
      </c>
      <c r="N562" s="28">
        <v>0.68679999999999997</v>
      </c>
      <c r="O562" s="28">
        <v>2.4899999999999999E-2</v>
      </c>
      <c r="P562" s="28">
        <v>0.1479</v>
      </c>
      <c r="Q562" s="28">
        <v>123.68</v>
      </c>
      <c r="R562" s="29">
        <v>56309.95</v>
      </c>
      <c r="S562" s="28">
        <v>0.26960000000000001</v>
      </c>
      <c r="T562" s="28">
        <v>0.19070000000000001</v>
      </c>
      <c r="U562" s="28">
        <v>0.53969999999999996</v>
      </c>
      <c r="V562" s="28">
        <v>17.809999999999999</v>
      </c>
      <c r="W562" s="28">
        <v>18.579999999999998</v>
      </c>
      <c r="X562" s="29">
        <v>80894.13</v>
      </c>
      <c r="Y562" s="28">
        <v>161.19</v>
      </c>
      <c r="Z562" s="29">
        <v>126640.86</v>
      </c>
      <c r="AA562" s="28">
        <v>0.57740000000000002</v>
      </c>
      <c r="AB562" s="28">
        <v>0.38150000000000001</v>
      </c>
      <c r="AC562" s="28">
        <v>3.8600000000000002E-2</v>
      </c>
      <c r="AD562" s="28">
        <v>2.5999999999999999E-3</v>
      </c>
      <c r="AE562" s="28">
        <v>0.42349999999999999</v>
      </c>
      <c r="AF562" s="28">
        <v>126.64</v>
      </c>
      <c r="AG562" s="29">
        <v>4520.6899999999996</v>
      </c>
      <c r="AH562" s="28">
        <v>444.8</v>
      </c>
      <c r="AI562" s="29">
        <v>133666.5</v>
      </c>
      <c r="AJ562" s="28" t="s">
        <v>16</v>
      </c>
      <c r="AK562" s="29">
        <v>24541</v>
      </c>
      <c r="AL562" s="29">
        <v>38142.18</v>
      </c>
      <c r="AM562" s="28">
        <v>53.96</v>
      </c>
      <c r="AN562" s="28">
        <v>33.380000000000003</v>
      </c>
      <c r="AO562" s="28">
        <v>39.119999999999997</v>
      </c>
      <c r="AP562" s="28">
        <v>4.63</v>
      </c>
      <c r="AQ562" s="28">
        <v>0</v>
      </c>
      <c r="AR562" s="28">
        <v>1.0660000000000001</v>
      </c>
      <c r="AS562" s="29">
        <v>1567.25</v>
      </c>
      <c r="AT562" s="29">
        <v>2315.1</v>
      </c>
      <c r="AU562" s="29">
        <v>6423.02</v>
      </c>
      <c r="AV562" s="29">
        <v>1188.05</v>
      </c>
      <c r="AW562" s="28">
        <v>527.46</v>
      </c>
      <c r="AX562" s="29">
        <v>12020.89</v>
      </c>
      <c r="AY562" s="29">
        <v>5650.59</v>
      </c>
      <c r="AZ562" s="28">
        <v>0.4647</v>
      </c>
      <c r="BA562" s="29">
        <v>5001.34</v>
      </c>
      <c r="BB562" s="28">
        <v>0.4113</v>
      </c>
      <c r="BC562" s="29">
        <v>1509.03</v>
      </c>
      <c r="BD562" s="28">
        <v>0.1241</v>
      </c>
      <c r="BE562" s="29">
        <v>12160.97</v>
      </c>
      <c r="BF562" s="29">
        <v>3446.23</v>
      </c>
      <c r="BG562" s="28">
        <v>1.2568999999999999</v>
      </c>
      <c r="BH562" s="28">
        <v>0.53869999999999996</v>
      </c>
      <c r="BI562" s="28">
        <v>0.2051</v>
      </c>
      <c r="BJ562" s="28">
        <v>0.20710000000000001</v>
      </c>
      <c r="BK562" s="28">
        <v>2.5700000000000001E-2</v>
      </c>
      <c r="BL562" s="28">
        <v>2.3300000000000001E-2</v>
      </c>
    </row>
    <row r="563" spans="1:64" x14ac:dyDescent="0.25">
      <c r="A563" s="28" t="s">
        <v>827</v>
      </c>
      <c r="B563" s="28">
        <v>45013</v>
      </c>
      <c r="C563" s="28">
        <v>43.48</v>
      </c>
      <c r="D563" s="28">
        <v>60.09</v>
      </c>
      <c r="E563" s="29">
        <v>2612.5700000000002</v>
      </c>
      <c r="F563" s="29">
        <v>2549.7600000000002</v>
      </c>
      <c r="G563" s="28">
        <v>6.4000000000000003E-3</v>
      </c>
      <c r="H563" s="28">
        <v>2.9999999999999997E-4</v>
      </c>
      <c r="I563" s="28">
        <v>2.5899999999999999E-2</v>
      </c>
      <c r="J563" s="28">
        <v>1.1999999999999999E-3</v>
      </c>
      <c r="K563" s="28">
        <v>2.29E-2</v>
      </c>
      <c r="L563" s="28">
        <v>0.89990000000000003</v>
      </c>
      <c r="M563" s="28">
        <v>4.3400000000000001E-2</v>
      </c>
      <c r="N563" s="28">
        <v>0.46989999999999998</v>
      </c>
      <c r="O563" s="28">
        <v>5.8999999999999999E-3</v>
      </c>
      <c r="P563" s="28">
        <v>0.14099999999999999</v>
      </c>
      <c r="Q563" s="28">
        <v>113.86</v>
      </c>
      <c r="R563" s="29">
        <v>51723.4</v>
      </c>
      <c r="S563" s="28">
        <v>0.2455</v>
      </c>
      <c r="T563" s="28">
        <v>0.18909999999999999</v>
      </c>
      <c r="U563" s="28">
        <v>0.56540000000000001</v>
      </c>
      <c r="V563" s="28">
        <v>18.22</v>
      </c>
      <c r="W563" s="28">
        <v>16.3</v>
      </c>
      <c r="X563" s="29">
        <v>72717.2</v>
      </c>
      <c r="Y563" s="28">
        <v>155.96</v>
      </c>
      <c r="Z563" s="29">
        <v>114524.15</v>
      </c>
      <c r="AA563" s="28">
        <v>0.75949999999999995</v>
      </c>
      <c r="AB563" s="28">
        <v>0.2084</v>
      </c>
      <c r="AC563" s="28">
        <v>3.1099999999999999E-2</v>
      </c>
      <c r="AD563" s="28">
        <v>1.1000000000000001E-3</v>
      </c>
      <c r="AE563" s="28">
        <v>0.24099999999999999</v>
      </c>
      <c r="AF563" s="28">
        <v>114.52</v>
      </c>
      <c r="AG563" s="29">
        <v>3515.48</v>
      </c>
      <c r="AH563" s="28">
        <v>447.02</v>
      </c>
      <c r="AI563" s="29">
        <v>117718.74</v>
      </c>
      <c r="AJ563" s="28" t="s">
        <v>16</v>
      </c>
      <c r="AK563" s="29">
        <v>26668</v>
      </c>
      <c r="AL563" s="29">
        <v>40110.18</v>
      </c>
      <c r="AM563" s="28">
        <v>50.45</v>
      </c>
      <c r="AN563" s="28">
        <v>28.6</v>
      </c>
      <c r="AO563" s="28">
        <v>34.700000000000003</v>
      </c>
      <c r="AP563" s="28">
        <v>4.1500000000000004</v>
      </c>
      <c r="AQ563" s="28">
        <v>771.62</v>
      </c>
      <c r="AR563" s="28">
        <v>1.0388999999999999</v>
      </c>
      <c r="AS563" s="29">
        <v>1114.48</v>
      </c>
      <c r="AT563" s="29">
        <v>1570.28</v>
      </c>
      <c r="AU563" s="29">
        <v>5386.74</v>
      </c>
      <c r="AV563" s="28">
        <v>958.56</v>
      </c>
      <c r="AW563" s="28">
        <v>246.87</v>
      </c>
      <c r="AX563" s="29">
        <v>9276.93</v>
      </c>
      <c r="AY563" s="29">
        <v>4400.01</v>
      </c>
      <c r="AZ563" s="28">
        <v>0.48159999999999997</v>
      </c>
      <c r="BA563" s="29">
        <v>3811.6</v>
      </c>
      <c r="BB563" s="28">
        <v>0.41720000000000002</v>
      </c>
      <c r="BC563" s="28">
        <v>924.83</v>
      </c>
      <c r="BD563" s="28">
        <v>0.1012</v>
      </c>
      <c r="BE563" s="29">
        <v>9136.44</v>
      </c>
      <c r="BF563" s="29">
        <v>3614.88</v>
      </c>
      <c r="BG563" s="28">
        <v>1.1678999999999999</v>
      </c>
      <c r="BH563" s="28">
        <v>0.5736</v>
      </c>
      <c r="BI563" s="28">
        <v>0.22450000000000001</v>
      </c>
      <c r="BJ563" s="28">
        <v>0.14829999999999999</v>
      </c>
      <c r="BK563" s="28">
        <v>3.2899999999999999E-2</v>
      </c>
      <c r="BL563" s="28">
        <v>2.07E-2</v>
      </c>
    </row>
    <row r="564" spans="1:64" x14ac:dyDescent="0.25">
      <c r="A564" s="28" t="s">
        <v>828</v>
      </c>
      <c r="B564" s="28">
        <v>48231</v>
      </c>
      <c r="C564" s="28">
        <v>29.14</v>
      </c>
      <c r="D564" s="28">
        <v>194.26</v>
      </c>
      <c r="E564" s="29">
        <v>5661.17</v>
      </c>
      <c r="F564" s="29">
        <v>5333</v>
      </c>
      <c r="G564" s="28">
        <v>1.4800000000000001E-2</v>
      </c>
      <c r="H564" s="28">
        <v>5.9999999999999995E-4</v>
      </c>
      <c r="I564" s="28">
        <v>0.1167</v>
      </c>
      <c r="J564" s="28">
        <v>1.8E-3</v>
      </c>
      <c r="K564" s="28">
        <v>2.98E-2</v>
      </c>
      <c r="L564" s="28">
        <v>0.76949999999999996</v>
      </c>
      <c r="M564" s="28">
        <v>6.6900000000000001E-2</v>
      </c>
      <c r="N564" s="28">
        <v>0.48220000000000002</v>
      </c>
      <c r="O564" s="28">
        <v>1.2999999999999999E-2</v>
      </c>
      <c r="P564" s="28">
        <v>0.13880000000000001</v>
      </c>
      <c r="Q564" s="28">
        <v>235.63</v>
      </c>
      <c r="R564" s="29">
        <v>56896.17</v>
      </c>
      <c r="S564" s="28">
        <v>0.2361</v>
      </c>
      <c r="T564" s="28">
        <v>0.193</v>
      </c>
      <c r="U564" s="28">
        <v>0.57089999999999996</v>
      </c>
      <c r="V564" s="28">
        <v>18.57</v>
      </c>
      <c r="W564" s="28">
        <v>30.74</v>
      </c>
      <c r="X564" s="29">
        <v>80955.3</v>
      </c>
      <c r="Y564" s="28">
        <v>180.69</v>
      </c>
      <c r="Z564" s="29">
        <v>144853.18</v>
      </c>
      <c r="AA564" s="28">
        <v>0.69779999999999998</v>
      </c>
      <c r="AB564" s="28">
        <v>0.27150000000000002</v>
      </c>
      <c r="AC564" s="28">
        <v>2.9600000000000001E-2</v>
      </c>
      <c r="AD564" s="28">
        <v>1.1000000000000001E-3</v>
      </c>
      <c r="AE564" s="28">
        <v>0.3024</v>
      </c>
      <c r="AF564" s="28">
        <v>144.85</v>
      </c>
      <c r="AG564" s="29">
        <v>5039.6000000000004</v>
      </c>
      <c r="AH564" s="28">
        <v>565.72</v>
      </c>
      <c r="AI564" s="29">
        <v>153401.60000000001</v>
      </c>
      <c r="AJ564" s="28" t="s">
        <v>16</v>
      </c>
      <c r="AK564" s="29">
        <v>28409</v>
      </c>
      <c r="AL564" s="29">
        <v>43548.800000000003</v>
      </c>
      <c r="AM564" s="28">
        <v>60.35</v>
      </c>
      <c r="AN564" s="28">
        <v>32.71</v>
      </c>
      <c r="AO564" s="28">
        <v>37.590000000000003</v>
      </c>
      <c r="AP564" s="28">
        <v>4.6500000000000004</v>
      </c>
      <c r="AQ564" s="29">
        <v>1081.33</v>
      </c>
      <c r="AR564" s="28">
        <v>1.0582</v>
      </c>
      <c r="AS564" s="29">
        <v>1137.1500000000001</v>
      </c>
      <c r="AT564" s="29">
        <v>1870.54</v>
      </c>
      <c r="AU564" s="29">
        <v>5803.05</v>
      </c>
      <c r="AV564" s="29">
        <v>1039.74</v>
      </c>
      <c r="AW564" s="28">
        <v>417.57</v>
      </c>
      <c r="AX564" s="29">
        <v>10268.049999999999</v>
      </c>
      <c r="AY564" s="29">
        <v>4067.94</v>
      </c>
      <c r="AZ564" s="28">
        <v>0.3962</v>
      </c>
      <c r="BA564" s="29">
        <v>5208.5600000000004</v>
      </c>
      <c r="BB564" s="28">
        <v>0.50729999999999997</v>
      </c>
      <c r="BC564" s="28">
        <v>989.95</v>
      </c>
      <c r="BD564" s="28">
        <v>9.64E-2</v>
      </c>
      <c r="BE564" s="29">
        <v>10266.450000000001</v>
      </c>
      <c r="BF564" s="29">
        <v>2582.83</v>
      </c>
      <c r="BG564" s="28">
        <v>0.66469999999999996</v>
      </c>
      <c r="BH564" s="28">
        <v>0.57530000000000003</v>
      </c>
      <c r="BI564" s="28">
        <v>0.22059999999999999</v>
      </c>
      <c r="BJ564" s="28">
        <v>0.15379999999999999</v>
      </c>
      <c r="BK564" s="28">
        <v>3.0700000000000002E-2</v>
      </c>
      <c r="BL564" s="28">
        <v>1.9699999999999999E-2</v>
      </c>
    </row>
    <row r="565" spans="1:64" x14ac:dyDescent="0.25">
      <c r="A565" s="28" t="s">
        <v>829</v>
      </c>
      <c r="B565" s="28">
        <v>49650</v>
      </c>
      <c r="C565" s="28">
        <v>79.709999999999994</v>
      </c>
      <c r="D565" s="28">
        <v>14.5</v>
      </c>
      <c r="E565" s="29">
        <v>1155.47</v>
      </c>
      <c r="F565" s="29">
        <v>1155.57</v>
      </c>
      <c r="G565" s="28">
        <v>1.5E-3</v>
      </c>
      <c r="H565" s="28">
        <v>0</v>
      </c>
      <c r="I565" s="28">
        <v>4.4000000000000003E-3</v>
      </c>
      <c r="J565" s="28">
        <v>1.2999999999999999E-3</v>
      </c>
      <c r="K565" s="28">
        <v>7.1000000000000004E-3</v>
      </c>
      <c r="L565" s="28">
        <v>0.97270000000000001</v>
      </c>
      <c r="M565" s="28">
        <v>1.2999999999999999E-2</v>
      </c>
      <c r="N565" s="28">
        <v>0.49940000000000001</v>
      </c>
      <c r="O565" s="28">
        <v>1.2999999999999999E-3</v>
      </c>
      <c r="P565" s="28">
        <v>0.13969999999999999</v>
      </c>
      <c r="Q565" s="28">
        <v>53.93</v>
      </c>
      <c r="R565" s="29">
        <v>49026.65</v>
      </c>
      <c r="S565" s="28">
        <v>0.23169999999999999</v>
      </c>
      <c r="T565" s="28">
        <v>0.16020000000000001</v>
      </c>
      <c r="U565" s="28">
        <v>0.60799999999999998</v>
      </c>
      <c r="V565" s="28">
        <v>17.79</v>
      </c>
      <c r="W565" s="28">
        <v>8.84</v>
      </c>
      <c r="X565" s="29">
        <v>64869.88</v>
      </c>
      <c r="Y565" s="28">
        <v>125.74</v>
      </c>
      <c r="Z565" s="29">
        <v>76620.62</v>
      </c>
      <c r="AA565" s="28">
        <v>0.90139999999999998</v>
      </c>
      <c r="AB565" s="28">
        <v>5.33E-2</v>
      </c>
      <c r="AC565" s="28">
        <v>4.3700000000000003E-2</v>
      </c>
      <c r="AD565" s="28">
        <v>1.6000000000000001E-3</v>
      </c>
      <c r="AE565" s="28">
        <v>9.9500000000000005E-2</v>
      </c>
      <c r="AF565" s="28">
        <v>76.62</v>
      </c>
      <c r="AG565" s="29">
        <v>1816.13</v>
      </c>
      <c r="AH565" s="28">
        <v>283.58999999999997</v>
      </c>
      <c r="AI565" s="29">
        <v>71579.55</v>
      </c>
      <c r="AJ565" s="28" t="s">
        <v>16</v>
      </c>
      <c r="AK565" s="29">
        <v>28398</v>
      </c>
      <c r="AL565" s="29">
        <v>38840</v>
      </c>
      <c r="AM565" s="28">
        <v>31.67</v>
      </c>
      <c r="AN565" s="28">
        <v>23.31</v>
      </c>
      <c r="AO565" s="28">
        <v>24.31</v>
      </c>
      <c r="AP565" s="28">
        <v>4.53</v>
      </c>
      <c r="AQ565" s="29">
        <v>1132.3699999999999</v>
      </c>
      <c r="AR565" s="28">
        <v>0.96689999999999998</v>
      </c>
      <c r="AS565" s="29">
        <v>1167.3399999999999</v>
      </c>
      <c r="AT565" s="29">
        <v>2118.16</v>
      </c>
      <c r="AU565" s="29">
        <v>5219.32</v>
      </c>
      <c r="AV565" s="28">
        <v>806.56</v>
      </c>
      <c r="AW565" s="28">
        <v>241.33</v>
      </c>
      <c r="AX565" s="29">
        <v>9552.7099999999991</v>
      </c>
      <c r="AY565" s="29">
        <v>6047.74</v>
      </c>
      <c r="AZ565" s="28">
        <v>0.63449999999999995</v>
      </c>
      <c r="BA565" s="29">
        <v>2404.2399999999998</v>
      </c>
      <c r="BB565" s="28">
        <v>0.25219999999999998</v>
      </c>
      <c r="BC565" s="29">
        <v>1079.43</v>
      </c>
      <c r="BD565" s="28">
        <v>0.1133</v>
      </c>
      <c r="BE565" s="29">
        <v>9531.41</v>
      </c>
      <c r="BF565" s="29">
        <v>6047.16</v>
      </c>
      <c r="BG565" s="28">
        <v>2.8666999999999998</v>
      </c>
      <c r="BH565" s="28">
        <v>0.55020000000000002</v>
      </c>
      <c r="BI565" s="28">
        <v>0.22409999999999999</v>
      </c>
      <c r="BJ565" s="28">
        <v>0.1623</v>
      </c>
      <c r="BK565" s="28">
        <v>4.19E-2</v>
      </c>
      <c r="BL565" s="28">
        <v>2.1399999999999999E-2</v>
      </c>
    </row>
    <row r="566" spans="1:64" x14ac:dyDescent="0.25">
      <c r="A566" s="28" t="s">
        <v>830</v>
      </c>
      <c r="B566" s="28">
        <v>49247</v>
      </c>
      <c r="C566" s="28">
        <v>65.430000000000007</v>
      </c>
      <c r="D566" s="28">
        <v>19.510000000000002</v>
      </c>
      <c r="E566" s="29">
        <v>1276.71</v>
      </c>
      <c r="F566" s="29">
        <v>1276.24</v>
      </c>
      <c r="G566" s="28">
        <v>2.7000000000000001E-3</v>
      </c>
      <c r="H566" s="28">
        <v>2.9999999999999997E-4</v>
      </c>
      <c r="I566" s="28">
        <v>4.1000000000000003E-3</v>
      </c>
      <c r="J566" s="28">
        <v>8.9999999999999998E-4</v>
      </c>
      <c r="K566" s="28">
        <v>6.0000000000000001E-3</v>
      </c>
      <c r="L566" s="28">
        <v>0.97450000000000003</v>
      </c>
      <c r="M566" s="28">
        <v>1.15E-2</v>
      </c>
      <c r="N566" s="28">
        <v>0.25919999999999999</v>
      </c>
      <c r="O566" s="28">
        <v>0</v>
      </c>
      <c r="P566" s="28">
        <v>0.1172</v>
      </c>
      <c r="Q566" s="28">
        <v>57.56</v>
      </c>
      <c r="R566" s="29">
        <v>53417.84</v>
      </c>
      <c r="S566" s="28">
        <v>0.2384</v>
      </c>
      <c r="T566" s="28">
        <v>0.20130000000000001</v>
      </c>
      <c r="U566" s="28">
        <v>0.56030000000000002</v>
      </c>
      <c r="V566" s="28">
        <v>18.87</v>
      </c>
      <c r="W566" s="28">
        <v>8.57</v>
      </c>
      <c r="X566" s="29">
        <v>68684.91</v>
      </c>
      <c r="Y566" s="28">
        <v>144.08000000000001</v>
      </c>
      <c r="Z566" s="29">
        <v>114870.54</v>
      </c>
      <c r="AA566" s="28">
        <v>0.88870000000000005</v>
      </c>
      <c r="AB566" s="28">
        <v>7.4300000000000005E-2</v>
      </c>
      <c r="AC566" s="28">
        <v>3.5799999999999998E-2</v>
      </c>
      <c r="AD566" s="28">
        <v>1.1999999999999999E-3</v>
      </c>
      <c r="AE566" s="28">
        <v>0.11169999999999999</v>
      </c>
      <c r="AF566" s="28">
        <v>114.87</v>
      </c>
      <c r="AG566" s="29">
        <v>3018.1</v>
      </c>
      <c r="AH566" s="28">
        <v>441.71</v>
      </c>
      <c r="AI566" s="29">
        <v>113596.17</v>
      </c>
      <c r="AJ566" s="28" t="s">
        <v>16</v>
      </c>
      <c r="AK566" s="29">
        <v>32467</v>
      </c>
      <c r="AL566" s="29">
        <v>45325.85</v>
      </c>
      <c r="AM566" s="28">
        <v>42.82</v>
      </c>
      <c r="AN566" s="28">
        <v>25.4</v>
      </c>
      <c r="AO566" s="28">
        <v>28.2</v>
      </c>
      <c r="AP566" s="28">
        <v>4.84</v>
      </c>
      <c r="AQ566" s="29">
        <v>1108.33</v>
      </c>
      <c r="AR566" s="28">
        <v>1.0150999999999999</v>
      </c>
      <c r="AS566" s="29">
        <v>1172.1199999999999</v>
      </c>
      <c r="AT566" s="29">
        <v>1741.59</v>
      </c>
      <c r="AU566" s="29">
        <v>5057.51</v>
      </c>
      <c r="AV566" s="28">
        <v>858.2</v>
      </c>
      <c r="AW566" s="28">
        <v>161.32</v>
      </c>
      <c r="AX566" s="29">
        <v>8990.73</v>
      </c>
      <c r="AY566" s="29">
        <v>4644.08</v>
      </c>
      <c r="AZ566" s="28">
        <v>0.53339999999999999</v>
      </c>
      <c r="BA566" s="29">
        <v>3448.07</v>
      </c>
      <c r="BB566" s="28">
        <v>0.39600000000000002</v>
      </c>
      <c r="BC566" s="28">
        <v>614.07000000000005</v>
      </c>
      <c r="BD566" s="28">
        <v>7.0499999999999993E-2</v>
      </c>
      <c r="BE566" s="29">
        <v>8706.2199999999993</v>
      </c>
      <c r="BF566" s="29">
        <v>4328.24</v>
      </c>
      <c r="BG566" s="28">
        <v>1.3411</v>
      </c>
      <c r="BH566" s="28">
        <v>0.57469999999999999</v>
      </c>
      <c r="BI566" s="28">
        <v>0.2167</v>
      </c>
      <c r="BJ566" s="28">
        <v>0.1464</v>
      </c>
      <c r="BK566" s="28">
        <v>3.4700000000000002E-2</v>
      </c>
      <c r="BL566" s="28">
        <v>2.75E-2</v>
      </c>
    </row>
    <row r="567" spans="1:64" x14ac:dyDescent="0.25">
      <c r="A567" s="28" t="s">
        <v>831</v>
      </c>
      <c r="B567" s="28">
        <v>45641</v>
      </c>
      <c r="C567" s="28">
        <v>69.38</v>
      </c>
      <c r="D567" s="28">
        <v>29.72</v>
      </c>
      <c r="E567" s="29">
        <v>2062.1799999999998</v>
      </c>
      <c r="F567" s="29">
        <v>2011.71</v>
      </c>
      <c r="G567" s="28">
        <v>6.4000000000000003E-3</v>
      </c>
      <c r="H567" s="28">
        <v>1E-4</v>
      </c>
      <c r="I567" s="28">
        <v>2.29E-2</v>
      </c>
      <c r="J567" s="28">
        <v>1.4E-3</v>
      </c>
      <c r="K567" s="28">
        <v>0.05</v>
      </c>
      <c r="L567" s="28">
        <v>0.87809999999999999</v>
      </c>
      <c r="M567" s="28">
        <v>4.1099999999999998E-2</v>
      </c>
      <c r="N567" s="28">
        <v>0.44030000000000002</v>
      </c>
      <c r="O567" s="28">
        <v>1.0200000000000001E-2</v>
      </c>
      <c r="P567" s="28">
        <v>0.1462</v>
      </c>
      <c r="Q567" s="28">
        <v>89.57</v>
      </c>
      <c r="R567" s="29">
        <v>52911.360000000001</v>
      </c>
      <c r="S567" s="28">
        <v>0.2155</v>
      </c>
      <c r="T567" s="28">
        <v>0.18559999999999999</v>
      </c>
      <c r="U567" s="28">
        <v>0.59960000000000002</v>
      </c>
      <c r="V567" s="28">
        <v>18.329999999999998</v>
      </c>
      <c r="W567" s="28">
        <v>14.18</v>
      </c>
      <c r="X567" s="29">
        <v>69182.58</v>
      </c>
      <c r="Y567" s="28">
        <v>141.06</v>
      </c>
      <c r="Z567" s="29">
        <v>113947.41</v>
      </c>
      <c r="AA567" s="28">
        <v>0.77370000000000005</v>
      </c>
      <c r="AB567" s="28">
        <v>0.19320000000000001</v>
      </c>
      <c r="AC567" s="28">
        <v>3.1899999999999998E-2</v>
      </c>
      <c r="AD567" s="28">
        <v>1.1999999999999999E-3</v>
      </c>
      <c r="AE567" s="28">
        <v>0.22869999999999999</v>
      </c>
      <c r="AF567" s="28">
        <v>113.95</v>
      </c>
      <c r="AG567" s="29">
        <v>3206.63</v>
      </c>
      <c r="AH567" s="28">
        <v>428.8</v>
      </c>
      <c r="AI567" s="29">
        <v>119106.43</v>
      </c>
      <c r="AJ567" s="28" t="s">
        <v>16</v>
      </c>
      <c r="AK567" s="29">
        <v>28440</v>
      </c>
      <c r="AL567" s="29">
        <v>41803.599999999999</v>
      </c>
      <c r="AM567" s="28">
        <v>46.41</v>
      </c>
      <c r="AN567" s="28">
        <v>26.42</v>
      </c>
      <c r="AO567" s="28">
        <v>32.1</v>
      </c>
      <c r="AP567" s="28">
        <v>4.16</v>
      </c>
      <c r="AQ567" s="28">
        <v>766.94</v>
      </c>
      <c r="AR567" s="28">
        <v>0.96199999999999997</v>
      </c>
      <c r="AS567" s="29">
        <v>1137.8499999999999</v>
      </c>
      <c r="AT567" s="29">
        <v>1692.76</v>
      </c>
      <c r="AU567" s="29">
        <v>5298.18</v>
      </c>
      <c r="AV567" s="28">
        <v>957.37</v>
      </c>
      <c r="AW567" s="28">
        <v>222.23</v>
      </c>
      <c r="AX567" s="29">
        <v>9308.3799999999992</v>
      </c>
      <c r="AY567" s="29">
        <v>4779.3999999999996</v>
      </c>
      <c r="AZ567" s="28">
        <v>0.51780000000000004</v>
      </c>
      <c r="BA567" s="29">
        <v>3582.91</v>
      </c>
      <c r="BB567" s="28">
        <v>0.38819999999999999</v>
      </c>
      <c r="BC567" s="28">
        <v>867.69</v>
      </c>
      <c r="BD567" s="28">
        <v>9.4E-2</v>
      </c>
      <c r="BE567" s="29">
        <v>9230</v>
      </c>
      <c r="BF567" s="29">
        <v>3887.58</v>
      </c>
      <c r="BG567" s="28">
        <v>1.2644</v>
      </c>
      <c r="BH567" s="28">
        <v>0.5706</v>
      </c>
      <c r="BI567" s="28">
        <v>0.21629999999999999</v>
      </c>
      <c r="BJ567" s="28">
        <v>0.15890000000000001</v>
      </c>
      <c r="BK567" s="28">
        <v>3.44E-2</v>
      </c>
      <c r="BL567" s="28">
        <v>1.9800000000000002E-2</v>
      </c>
    </row>
    <row r="568" spans="1:64" x14ac:dyDescent="0.25">
      <c r="A568" s="28" t="s">
        <v>832</v>
      </c>
      <c r="B568" s="28">
        <v>49148</v>
      </c>
      <c r="C568" s="28">
        <v>98.9</v>
      </c>
      <c r="D568" s="28">
        <v>19.34</v>
      </c>
      <c r="E568" s="29">
        <v>1912.94</v>
      </c>
      <c r="F568" s="29">
        <v>1891.19</v>
      </c>
      <c r="G568" s="28">
        <v>2.8999999999999998E-3</v>
      </c>
      <c r="H568" s="28">
        <v>1E-4</v>
      </c>
      <c r="I568" s="28">
        <v>7.4999999999999997E-3</v>
      </c>
      <c r="J568" s="28">
        <v>8.9999999999999998E-4</v>
      </c>
      <c r="K568" s="28">
        <v>1.0800000000000001E-2</v>
      </c>
      <c r="L568" s="28">
        <v>0.95660000000000001</v>
      </c>
      <c r="M568" s="28">
        <v>2.12E-2</v>
      </c>
      <c r="N568" s="28">
        <v>0.49080000000000001</v>
      </c>
      <c r="O568" s="28">
        <v>1E-3</v>
      </c>
      <c r="P568" s="28">
        <v>0.1527</v>
      </c>
      <c r="Q568" s="28">
        <v>88</v>
      </c>
      <c r="R568" s="29">
        <v>50895.07</v>
      </c>
      <c r="S568" s="28">
        <v>0.19389999999999999</v>
      </c>
      <c r="T568" s="28">
        <v>0.17419999999999999</v>
      </c>
      <c r="U568" s="28">
        <v>0.63200000000000001</v>
      </c>
      <c r="V568" s="28">
        <v>17.77</v>
      </c>
      <c r="W568" s="28">
        <v>13.01</v>
      </c>
      <c r="X568" s="29">
        <v>69068.84</v>
      </c>
      <c r="Y568" s="28">
        <v>140.88999999999999</v>
      </c>
      <c r="Z568" s="29">
        <v>102259.85</v>
      </c>
      <c r="AA568" s="28">
        <v>0.7712</v>
      </c>
      <c r="AB568" s="28">
        <v>0.1555</v>
      </c>
      <c r="AC568" s="28">
        <v>7.1400000000000005E-2</v>
      </c>
      <c r="AD568" s="28">
        <v>1.8E-3</v>
      </c>
      <c r="AE568" s="28">
        <v>0.2339</v>
      </c>
      <c r="AF568" s="28">
        <v>102.26</v>
      </c>
      <c r="AG568" s="29">
        <v>2725.78</v>
      </c>
      <c r="AH568" s="28">
        <v>359.35</v>
      </c>
      <c r="AI568" s="29">
        <v>99421.52</v>
      </c>
      <c r="AJ568" s="28" t="s">
        <v>16</v>
      </c>
      <c r="AK568" s="29">
        <v>28170</v>
      </c>
      <c r="AL568" s="29">
        <v>39992.959999999999</v>
      </c>
      <c r="AM568" s="28">
        <v>39.31</v>
      </c>
      <c r="AN568" s="28">
        <v>24.92</v>
      </c>
      <c r="AO568" s="28">
        <v>27.67</v>
      </c>
      <c r="AP568" s="28">
        <v>4.16</v>
      </c>
      <c r="AQ568" s="28">
        <v>719.88</v>
      </c>
      <c r="AR568" s="28">
        <v>0.92869999999999997</v>
      </c>
      <c r="AS568" s="29">
        <v>1048.71</v>
      </c>
      <c r="AT568" s="29">
        <v>1846.54</v>
      </c>
      <c r="AU568" s="29">
        <v>5235.1000000000004</v>
      </c>
      <c r="AV568" s="28">
        <v>921.09</v>
      </c>
      <c r="AW568" s="28">
        <v>228.31</v>
      </c>
      <c r="AX568" s="29">
        <v>9279.75</v>
      </c>
      <c r="AY568" s="29">
        <v>5196.3599999999997</v>
      </c>
      <c r="AZ568" s="28">
        <v>0.55679999999999996</v>
      </c>
      <c r="BA568" s="29">
        <v>3080.68</v>
      </c>
      <c r="BB568" s="28">
        <v>0.3301</v>
      </c>
      <c r="BC568" s="29">
        <v>1055.92</v>
      </c>
      <c r="BD568" s="28">
        <v>0.11310000000000001</v>
      </c>
      <c r="BE568" s="29">
        <v>9332.9599999999991</v>
      </c>
      <c r="BF568" s="29">
        <v>4867.26</v>
      </c>
      <c r="BG568" s="28">
        <v>1.9044000000000001</v>
      </c>
      <c r="BH568" s="28">
        <v>0.56140000000000001</v>
      </c>
      <c r="BI568" s="28">
        <v>0.22120000000000001</v>
      </c>
      <c r="BJ568" s="28">
        <v>0.1623</v>
      </c>
      <c r="BK568" s="28">
        <v>3.5200000000000002E-2</v>
      </c>
      <c r="BL568" s="28">
        <v>1.9800000000000002E-2</v>
      </c>
    </row>
    <row r="569" spans="1:64" x14ac:dyDescent="0.25">
      <c r="A569" s="28" t="s">
        <v>833</v>
      </c>
      <c r="B569" s="28">
        <v>50468</v>
      </c>
      <c r="C569" s="28">
        <v>51.62</v>
      </c>
      <c r="D569" s="28">
        <v>29.31</v>
      </c>
      <c r="E569" s="29">
        <v>1512.81</v>
      </c>
      <c r="F569" s="29">
        <v>1497.19</v>
      </c>
      <c r="G569" s="28">
        <v>8.5000000000000006E-3</v>
      </c>
      <c r="H569" s="28">
        <v>2.9999999999999997E-4</v>
      </c>
      <c r="I569" s="28">
        <v>7.4999999999999997E-3</v>
      </c>
      <c r="J569" s="28">
        <v>1.6000000000000001E-3</v>
      </c>
      <c r="K569" s="28">
        <v>1.5100000000000001E-2</v>
      </c>
      <c r="L569" s="28">
        <v>0.94850000000000001</v>
      </c>
      <c r="M569" s="28">
        <v>1.8499999999999999E-2</v>
      </c>
      <c r="N569" s="28">
        <v>0.22040000000000001</v>
      </c>
      <c r="O569" s="28">
        <v>4.7999999999999996E-3</v>
      </c>
      <c r="P569" s="28">
        <v>0.1042</v>
      </c>
      <c r="Q569" s="28">
        <v>71.38</v>
      </c>
      <c r="R569" s="29">
        <v>54599.54</v>
      </c>
      <c r="S569" s="28">
        <v>0.1943</v>
      </c>
      <c r="T569" s="28">
        <v>0.18779999999999999</v>
      </c>
      <c r="U569" s="28">
        <v>0.6179</v>
      </c>
      <c r="V569" s="28">
        <v>19.23</v>
      </c>
      <c r="W569" s="28">
        <v>11.36</v>
      </c>
      <c r="X569" s="29">
        <v>66201.87</v>
      </c>
      <c r="Y569" s="28">
        <v>130.06</v>
      </c>
      <c r="Z569" s="29">
        <v>156759.74</v>
      </c>
      <c r="AA569" s="28">
        <v>0.82099999999999995</v>
      </c>
      <c r="AB569" s="28">
        <v>0.1396</v>
      </c>
      <c r="AC569" s="28">
        <v>3.85E-2</v>
      </c>
      <c r="AD569" s="28">
        <v>8.9999999999999998E-4</v>
      </c>
      <c r="AE569" s="28">
        <v>0.17929999999999999</v>
      </c>
      <c r="AF569" s="28">
        <v>156.76</v>
      </c>
      <c r="AG569" s="29">
        <v>4611.92</v>
      </c>
      <c r="AH569" s="28">
        <v>562.9</v>
      </c>
      <c r="AI569" s="29">
        <v>164984.19</v>
      </c>
      <c r="AJ569" s="28" t="s">
        <v>16</v>
      </c>
      <c r="AK569" s="29">
        <v>36406</v>
      </c>
      <c r="AL569" s="29">
        <v>55154</v>
      </c>
      <c r="AM569" s="28">
        <v>47.55</v>
      </c>
      <c r="AN569" s="28">
        <v>27.85</v>
      </c>
      <c r="AO569" s="28">
        <v>30.27</v>
      </c>
      <c r="AP569" s="28">
        <v>4.82</v>
      </c>
      <c r="AQ569" s="29">
        <v>1041.54</v>
      </c>
      <c r="AR569" s="28">
        <v>0.90939999999999999</v>
      </c>
      <c r="AS569" s="29">
        <v>1120.48</v>
      </c>
      <c r="AT569" s="29">
        <v>1740.69</v>
      </c>
      <c r="AU569" s="29">
        <v>5043.2299999999996</v>
      </c>
      <c r="AV569" s="28">
        <v>932.11</v>
      </c>
      <c r="AW569" s="28">
        <v>133.13</v>
      </c>
      <c r="AX569" s="29">
        <v>8969.65</v>
      </c>
      <c r="AY569" s="29">
        <v>3661.88</v>
      </c>
      <c r="AZ569" s="28">
        <v>0.41739999999999999</v>
      </c>
      <c r="BA569" s="29">
        <v>4578.92</v>
      </c>
      <c r="BB569" s="28">
        <v>0.52200000000000002</v>
      </c>
      <c r="BC569" s="28">
        <v>531.38</v>
      </c>
      <c r="BD569" s="28">
        <v>6.0600000000000001E-2</v>
      </c>
      <c r="BE569" s="29">
        <v>8772.18</v>
      </c>
      <c r="BF569" s="29">
        <v>2664.69</v>
      </c>
      <c r="BG569" s="28">
        <v>0.55649999999999999</v>
      </c>
      <c r="BH569" s="28">
        <v>0.58479999999999999</v>
      </c>
      <c r="BI569" s="28">
        <v>0.21199999999999999</v>
      </c>
      <c r="BJ569" s="28">
        <v>0.14119999999999999</v>
      </c>
      <c r="BK569" s="28">
        <v>3.4500000000000003E-2</v>
      </c>
      <c r="BL569" s="28">
        <v>2.75E-2</v>
      </c>
    </row>
    <row r="570" spans="1:64" x14ac:dyDescent="0.25">
      <c r="A570" s="28" t="s">
        <v>834</v>
      </c>
      <c r="B570" s="28">
        <v>49031</v>
      </c>
      <c r="C570" s="28">
        <v>103.48</v>
      </c>
      <c r="D570" s="28">
        <v>9.8000000000000007</v>
      </c>
      <c r="E570" s="29">
        <v>1014.58</v>
      </c>
      <c r="F570" s="28">
        <v>995.62</v>
      </c>
      <c r="G570" s="28">
        <v>3.8E-3</v>
      </c>
      <c r="H570" s="28">
        <v>2.9999999999999997E-4</v>
      </c>
      <c r="I570" s="28">
        <v>5.3E-3</v>
      </c>
      <c r="J570" s="28">
        <v>1.8E-3</v>
      </c>
      <c r="K570" s="28">
        <v>2.3800000000000002E-2</v>
      </c>
      <c r="L570" s="28">
        <v>0.94179999999999997</v>
      </c>
      <c r="M570" s="28">
        <v>2.3099999999999999E-2</v>
      </c>
      <c r="N570" s="28">
        <v>0.41670000000000001</v>
      </c>
      <c r="O570" s="28">
        <v>1.8E-3</v>
      </c>
      <c r="P570" s="28">
        <v>0.1452</v>
      </c>
      <c r="Q570" s="28">
        <v>50.34</v>
      </c>
      <c r="R570" s="29">
        <v>48649.78</v>
      </c>
      <c r="S570" s="28">
        <v>0.2041</v>
      </c>
      <c r="T570" s="28">
        <v>0.17460000000000001</v>
      </c>
      <c r="U570" s="28">
        <v>0.62139999999999995</v>
      </c>
      <c r="V570" s="28">
        <v>16.45</v>
      </c>
      <c r="W570" s="28">
        <v>8.49</v>
      </c>
      <c r="X570" s="29">
        <v>59089.23</v>
      </c>
      <c r="Y570" s="28">
        <v>114.54</v>
      </c>
      <c r="Z570" s="29">
        <v>111293.67</v>
      </c>
      <c r="AA570" s="28">
        <v>0.84050000000000002</v>
      </c>
      <c r="AB570" s="28">
        <v>0.106</v>
      </c>
      <c r="AC570" s="28">
        <v>5.1900000000000002E-2</v>
      </c>
      <c r="AD570" s="28">
        <v>1.6000000000000001E-3</v>
      </c>
      <c r="AE570" s="28">
        <v>0.1615</v>
      </c>
      <c r="AF570" s="28">
        <v>111.29</v>
      </c>
      <c r="AG570" s="29">
        <v>2804.58</v>
      </c>
      <c r="AH570" s="28">
        <v>399.66</v>
      </c>
      <c r="AI570" s="29">
        <v>110037.89</v>
      </c>
      <c r="AJ570" s="28" t="s">
        <v>16</v>
      </c>
      <c r="AK570" s="29">
        <v>29592</v>
      </c>
      <c r="AL570" s="29">
        <v>40481.870000000003</v>
      </c>
      <c r="AM570" s="28">
        <v>41.66</v>
      </c>
      <c r="AN570" s="28">
        <v>23.96</v>
      </c>
      <c r="AO570" s="28">
        <v>26.55</v>
      </c>
      <c r="AP570" s="28">
        <v>4.24</v>
      </c>
      <c r="AQ570" s="29">
        <v>1074.7</v>
      </c>
      <c r="AR570" s="28">
        <v>1.1673</v>
      </c>
      <c r="AS570" s="29">
        <v>1133.5999999999999</v>
      </c>
      <c r="AT570" s="29">
        <v>1870.16</v>
      </c>
      <c r="AU570" s="29">
        <v>5043.67</v>
      </c>
      <c r="AV570" s="28">
        <v>955.28</v>
      </c>
      <c r="AW570" s="28">
        <v>202.9</v>
      </c>
      <c r="AX570" s="29">
        <v>9205.6</v>
      </c>
      <c r="AY570" s="29">
        <v>4982.88</v>
      </c>
      <c r="AZ570" s="28">
        <v>0.52869999999999995</v>
      </c>
      <c r="BA570" s="29">
        <v>3655.48</v>
      </c>
      <c r="BB570" s="28">
        <v>0.38790000000000002</v>
      </c>
      <c r="BC570" s="28">
        <v>786.32</v>
      </c>
      <c r="BD570" s="28">
        <v>8.3400000000000002E-2</v>
      </c>
      <c r="BE570" s="29">
        <v>9424.68</v>
      </c>
      <c r="BF570" s="29">
        <v>4285.28</v>
      </c>
      <c r="BG570" s="28">
        <v>1.5801000000000001</v>
      </c>
      <c r="BH570" s="28">
        <v>0.5413</v>
      </c>
      <c r="BI570" s="28">
        <v>0.20849999999999999</v>
      </c>
      <c r="BJ570" s="28">
        <v>0.189</v>
      </c>
      <c r="BK570" s="28">
        <v>3.6999999999999998E-2</v>
      </c>
      <c r="BL570" s="28">
        <v>2.4299999999999999E-2</v>
      </c>
    </row>
    <row r="571" spans="1:64" x14ac:dyDescent="0.25">
      <c r="A571" s="28" t="s">
        <v>835</v>
      </c>
      <c r="B571" s="28">
        <v>45971</v>
      </c>
      <c r="C571" s="28">
        <v>75.33</v>
      </c>
      <c r="D571" s="28">
        <v>10.07</v>
      </c>
      <c r="E571" s="28">
        <v>758.82</v>
      </c>
      <c r="F571" s="28">
        <v>765.38</v>
      </c>
      <c r="G571" s="28">
        <v>2.8999999999999998E-3</v>
      </c>
      <c r="H571" s="28">
        <v>1E-4</v>
      </c>
      <c r="I571" s="28">
        <v>4.4999999999999997E-3</v>
      </c>
      <c r="J571" s="28">
        <v>8.9999999999999998E-4</v>
      </c>
      <c r="K571" s="28">
        <v>8.8000000000000005E-3</v>
      </c>
      <c r="L571" s="28">
        <v>0.96560000000000001</v>
      </c>
      <c r="M571" s="28">
        <v>1.7100000000000001E-2</v>
      </c>
      <c r="N571" s="28">
        <v>0.36070000000000002</v>
      </c>
      <c r="O571" s="28">
        <v>1.1999999999999999E-3</v>
      </c>
      <c r="P571" s="28">
        <v>0.12920000000000001</v>
      </c>
      <c r="Q571" s="28">
        <v>37.65</v>
      </c>
      <c r="R571" s="29">
        <v>46679.66</v>
      </c>
      <c r="S571" s="28">
        <v>0.249</v>
      </c>
      <c r="T571" s="28">
        <v>0.18509999999999999</v>
      </c>
      <c r="U571" s="28">
        <v>0.56599999999999995</v>
      </c>
      <c r="V571" s="28">
        <v>17.02</v>
      </c>
      <c r="W571" s="28">
        <v>7.08</v>
      </c>
      <c r="X571" s="29">
        <v>57976.42</v>
      </c>
      <c r="Y571" s="28">
        <v>103.89</v>
      </c>
      <c r="Z571" s="29">
        <v>97114.41</v>
      </c>
      <c r="AA571" s="28">
        <v>0.92469999999999997</v>
      </c>
      <c r="AB571" s="28">
        <v>3.7999999999999999E-2</v>
      </c>
      <c r="AC571" s="28">
        <v>3.61E-2</v>
      </c>
      <c r="AD571" s="28">
        <v>1.1999999999999999E-3</v>
      </c>
      <c r="AE571" s="28">
        <v>7.6200000000000004E-2</v>
      </c>
      <c r="AF571" s="28">
        <v>97.11</v>
      </c>
      <c r="AG571" s="29">
        <v>2378.5</v>
      </c>
      <c r="AH571" s="28">
        <v>389.33</v>
      </c>
      <c r="AI571" s="29">
        <v>89927.9</v>
      </c>
      <c r="AJ571" s="28" t="s">
        <v>16</v>
      </c>
      <c r="AK571" s="29">
        <v>32099</v>
      </c>
      <c r="AL571" s="29">
        <v>42121.61</v>
      </c>
      <c r="AM571" s="28">
        <v>36.06</v>
      </c>
      <c r="AN571" s="28">
        <v>23.88</v>
      </c>
      <c r="AO571" s="28">
        <v>25.03</v>
      </c>
      <c r="AP571" s="28">
        <v>4.82</v>
      </c>
      <c r="AQ571" s="29">
        <v>1119.5</v>
      </c>
      <c r="AR571" s="28">
        <v>1.1024</v>
      </c>
      <c r="AS571" s="29">
        <v>1278.3599999999999</v>
      </c>
      <c r="AT571" s="29">
        <v>1938.42</v>
      </c>
      <c r="AU571" s="29">
        <v>5006.1000000000004</v>
      </c>
      <c r="AV571" s="28">
        <v>763.68</v>
      </c>
      <c r="AW571" s="28">
        <v>197.04</v>
      </c>
      <c r="AX571" s="29">
        <v>9183.6</v>
      </c>
      <c r="AY571" s="29">
        <v>5167.8100000000004</v>
      </c>
      <c r="AZ571" s="28">
        <v>0.55820000000000003</v>
      </c>
      <c r="BA571" s="29">
        <v>3408.87</v>
      </c>
      <c r="BB571" s="28">
        <v>0.36820000000000003</v>
      </c>
      <c r="BC571" s="28">
        <v>681.17</v>
      </c>
      <c r="BD571" s="28">
        <v>7.3599999999999999E-2</v>
      </c>
      <c r="BE571" s="29">
        <v>9257.85</v>
      </c>
      <c r="BF571" s="29">
        <v>4989.49</v>
      </c>
      <c r="BG571" s="28">
        <v>1.9403999999999999</v>
      </c>
      <c r="BH571" s="28">
        <v>0.54279999999999995</v>
      </c>
      <c r="BI571" s="28">
        <v>0.20630000000000001</v>
      </c>
      <c r="BJ571" s="28">
        <v>0.1903</v>
      </c>
      <c r="BK571" s="28">
        <v>3.5400000000000001E-2</v>
      </c>
      <c r="BL571" s="28">
        <v>2.52E-2</v>
      </c>
    </row>
    <row r="572" spans="1:64" x14ac:dyDescent="0.25">
      <c r="A572" s="28" t="s">
        <v>836</v>
      </c>
      <c r="B572" s="28">
        <v>50252</v>
      </c>
      <c r="C572" s="28">
        <v>76.14</v>
      </c>
      <c r="D572" s="28">
        <v>15.66</v>
      </c>
      <c r="E572" s="29">
        <v>1192.1099999999999</v>
      </c>
      <c r="F572" s="29">
        <v>1192</v>
      </c>
      <c r="G572" s="28">
        <v>4.3E-3</v>
      </c>
      <c r="H572" s="28">
        <v>2.0000000000000001E-4</v>
      </c>
      <c r="I572" s="28">
        <v>5.8999999999999999E-3</v>
      </c>
      <c r="J572" s="28">
        <v>2.2000000000000001E-3</v>
      </c>
      <c r="K572" s="28">
        <v>2.7699999999999999E-2</v>
      </c>
      <c r="L572" s="28">
        <v>0.93640000000000001</v>
      </c>
      <c r="M572" s="28">
        <v>2.3300000000000001E-2</v>
      </c>
      <c r="N572" s="28">
        <v>0.39219999999999999</v>
      </c>
      <c r="O572" s="28">
        <v>2.8E-3</v>
      </c>
      <c r="P572" s="28">
        <v>0.1434</v>
      </c>
      <c r="Q572" s="28">
        <v>56.46</v>
      </c>
      <c r="R572" s="29">
        <v>51254.42</v>
      </c>
      <c r="S572" s="28">
        <v>0.19969999999999999</v>
      </c>
      <c r="T572" s="28">
        <v>0.19209999999999999</v>
      </c>
      <c r="U572" s="28">
        <v>0.60899999999999999</v>
      </c>
      <c r="V572" s="28">
        <v>17.440000000000001</v>
      </c>
      <c r="W572" s="28">
        <v>9.8800000000000008</v>
      </c>
      <c r="X572" s="29">
        <v>61780.58</v>
      </c>
      <c r="Y572" s="28">
        <v>116.35</v>
      </c>
      <c r="Z572" s="29">
        <v>120778.83</v>
      </c>
      <c r="AA572" s="28">
        <v>0.83520000000000005</v>
      </c>
      <c r="AB572" s="28">
        <v>0.12089999999999999</v>
      </c>
      <c r="AC572" s="28">
        <v>4.2599999999999999E-2</v>
      </c>
      <c r="AD572" s="28">
        <v>1.2999999999999999E-3</v>
      </c>
      <c r="AE572" s="28">
        <v>0.16639999999999999</v>
      </c>
      <c r="AF572" s="28">
        <v>120.78</v>
      </c>
      <c r="AG572" s="29">
        <v>3220.06</v>
      </c>
      <c r="AH572" s="28">
        <v>434.92</v>
      </c>
      <c r="AI572" s="29">
        <v>120695.03999999999</v>
      </c>
      <c r="AJ572" s="28" t="s">
        <v>16</v>
      </c>
      <c r="AK572" s="29">
        <v>30473</v>
      </c>
      <c r="AL572" s="29">
        <v>42795.87</v>
      </c>
      <c r="AM572" s="28">
        <v>43.64</v>
      </c>
      <c r="AN572" s="28">
        <v>25.18</v>
      </c>
      <c r="AO572" s="28">
        <v>29.46</v>
      </c>
      <c r="AP572" s="28">
        <v>4.26</v>
      </c>
      <c r="AQ572" s="29">
        <v>1130</v>
      </c>
      <c r="AR572" s="28">
        <v>1.1138999999999999</v>
      </c>
      <c r="AS572" s="29">
        <v>1112.55</v>
      </c>
      <c r="AT572" s="29">
        <v>1791.07</v>
      </c>
      <c r="AU572" s="29">
        <v>5173.96</v>
      </c>
      <c r="AV572" s="28">
        <v>943.14</v>
      </c>
      <c r="AW572" s="28">
        <v>207.76</v>
      </c>
      <c r="AX572" s="29">
        <v>9228.48</v>
      </c>
      <c r="AY572" s="29">
        <v>4624.9799999999996</v>
      </c>
      <c r="AZ572" s="28">
        <v>0.49680000000000002</v>
      </c>
      <c r="BA572" s="29">
        <v>3941.06</v>
      </c>
      <c r="BB572" s="28">
        <v>0.4234</v>
      </c>
      <c r="BC572" s="28">
        <v>742.9</v>
      </c>
      <c r="BD572" s="28">
        <v>7.9799999999999996E-2</v>
      </c>
      <c r="BE572" s="29">
        <v>9308.9500000000007</v>
      </c>
      <c r="BF572" s="29">
        <v>3814.86</v>
      </c>
      <c r="BG572" s="28">
        <v>1.2286999999999999</v>
      </c>
      <c r="BH572" s="28">
        <v>0.55149999999999999</v>
      </c>
      <c r="BI572" s="28">
        <v>0.20580000000000001</v>
      </c>
      <c r="BJ572" s="28">
        <v>0.18970000000000001</v>
      </c>
      <c r="BK572" s="28">
        <v>3.3300000000000003E-2</v>
      </c>
      <c r="BL572" s="28">
        <v>1.9599999999999999E-2</v>
      </c>
    </row>
    <row r="573" spans="1:64" x14ac:dyDescent="0.25">
      <c r="A573" s="28" t="s">
        <v>837</v>
      </c>
      <c r="B573" s="28">
        <v>45658</v>
      </c>
      <c r="C573" s="28">
        <v>83.62</v>
      </c>
      <c r="D573" s="28">
        <v>21.59</v>
      </c>
      <c r="E573" s="29">
        <v>1805.34</v>
      </c>
      <c r="F573" s="29">
        <v>1762.43</v>
      </c>
      <c r="G573" s="28">
        <v>6.1000000000000004E-3</v>
      </c>
      <c r="H573" s="28">
        <v>2.0000000000000001E-4</v>
      </c>
      <c r="I573" s="28">
        <v>1.3100000000000001E-2</v>
      </c>
      <c r="J573" s="28">
        <v>1.2999999999999999E-3</v>
      </c>
      <c r="K573" s="28">
        <v>2.7799999999999998E-2</v>
      </c>
      <c r="L573" s="28">
        <v>0.92149999999999999</v>
      </c>
      <c r="M573" s="28">
        <v>2.9899999999999999E-2</v>
      </c>
      <c r="N573" s="28">
        <v>0.39269999999999999</v>
      </c>
      <c r="O573" s="28">
        <v>3.7000000000000002E-3</v>
      </c>
      <c r="P573" s="28">
        <v>0.1489</v>
      </c>
      <c r="Q573" s="28">
        <v>78.95</v>
      </c>
      <c r="R573" s="29">
        <v>53212.81</v>
      </c>
      <c r="S573" s="28">
        <v>0.21659999999999999</v>
      </c>
      <c r="T573" s="28">
        <v>0.1799</v>
      </c>
      <c r="U573" s="28">
        <v>0.60429999999999995</v>
      </c>
      <c r="V573" s="28">
        <v>18.38</v>
      </c>
      <c r="W573" s="28">
        <v>13.73</v>
      </c>
      <c r="X573" s="29">
        <v>66102.83</v>
      </c>
      <c r="Y573" s="28">
        <v>127.89</v>
      </c>
      <c r="Z573" s="29">
        <v>120369.93</v>
      </c>
      <c r="AA573" s="28">
        <v>0.7944</v>
      </c>
      <c r="AB573" s="28">
        <v>0.1724</v>
      </c>
      <c r="AC573" s="28">
        <v>3.1899999999999998E-2</v>
      </c>
      <c r="AD573" s="28">
        <v>1.1999999999999999E-3</v>
      </c>
      <c r="AE573" s="28">
        <v>0.20699999999999999</v>
      </c>
      <c r="AF573" s="28">
        <v>120.37</v>
      </c>
      <c r="AG573" s="29">
        <v>3294.22</v>
      </c>
      <c r="AH573" s="28">
        <v>444.7</v>
      </c>
      <c r="AI573" s="29">
        <v>124679.93</v>
      </c>
      <c r="AJ573" s="28" t="s">
        <v>16</v>
      </c>
      <c r="AK573" s="29">
        <v>29563</v>
      </c>
      <c r="AL573" s="29">
        <v>42612.01</v>
      </c>
      <c r="AM573" s="28">
        <v>45.6</v>
      </c>
      <c r="AN573" s="28">
        <v>25.79</v>
      </c>
      <c r="AO573" s="28">
        <v>30.96</v>
      </c>
      <c r="AP573" s="28">
        <v>4.0199999999999996</v>
      </c>
      <c r="AQ573" s="28">
        <v>915.97</v>
      </c>
      <c r="AR573" s="28">
        <v>1.0125</v>
      </c>
      <c r="AS573" s="29">
        <v>1114.9100000000001</v>
      </c>
      <c r="AT573" s="29">
        <v>1783.25</v>
      </c>
      <c r="AU573" s="29">
        <v>5333.03</v>
      </c>
      <c r="AV573" s="28">
        <v>973.97</v>
      </c>
      <c r="AW573" s="28">
        <v>225.59</v>
      </c>
      <c r="AX573" s="29">
        <v>9430.76</v>
      </c>
      <c r="AY573" s="29">
        <v>4685.0200000000004</v>
      </c>
      <c r="AZ573" s="28">
        <v>0.4995</v>
      </c>
      <c r="BA573" s="29">
        <v>3924.33</v>
      </c>
      <c r="BB573" s="28">
        <v>0.41839999999999999</v>
      </c>
      <c r="BC573" s="28">
        <v>769.2</v>
      </c>
      <c r="BD573" s="28">
        <v>8.2000000000000003E-2</v>
      </c>
      <c r="BE573" s="29">
        <v>9378.5499999999993</v>
      </c>
      <c r="BF573" s="29">
        <v>3680.81</v>
      </c>
      <c r="BG573" s="28">
        <v>1.1352</v>
      </c>
      <c r="BH573" s="28">
        <v>0.57050000000000001</v>
      </c>
      <c r="BI573" s="28">
        <v>0.21440000000000001</v>
      </c>
      <c r="BJ573" s="28">
        <v>0.16220000000000001</v>
      </c>
      <c r="BK573" s="28">
        <v>3.39E-2</v>
      </c>
      <c r="BL573" s="28">
        <v>1.9E-2</v>
      </c>
    </row>
    <row r="574" spans="1:64" x14ac:dyDescent="0.25">
      <c r="A574" s="28" t="s">
        <v>838</v>
      </c>
      <c r="B574" s="28">
        <v>45021</v>
      </c>
      <c r="C574" s="28">
        <v>102.67</v>
      </c>
      <c r="D574" s="28">
        <v>15.29</v>
      </c>
      <c r="E574" s="29">
        <v>1569.44</v>
      </c>
      <c r="F574" s="29">
        <v>1561.81</v>
      </c>
      <c r="G574" s="28">
        <v>2.0999999999999999E-3</v>
      </c>
      <c r="H574" s="28">
        <v>2.0000000000000001E-4</v>
      </c>
      <c r="I574" s="28">
        <v>6.3E-3</v>
      </c>
      <c r="J574" s="28">
        <v>8.9999999999999998E-4</v>
      </c>
      <c r="K574" s="28">
        <v>6.6E-3</v>
      </c>
      <c r="L574" s="28">
        <v>0.96750000000000003</v>
      </c>
      <c r="M574" s="28">
        <v>1.6500000000000001E-2</v>
      </c>
      <c r="N574" s="28">
        <v>0.54879999999999995</v>
      </c>
      <c r="O574" s="28">
        <v>0</v>
      </c>
      <c r="P574" s="28">
        <v>0.156</v>
      </c>
      <c r="Q574" s="28">
        <v>71.510000000000005</v>
      </c>
      <c r="R574" s="29">
        <v>48642.19</v>
      </c>
      <c r="S574" s="28">
        <v>0.2208</v>
      </c>
      <c r="T574" s="28">
        <v>0.17630000000000001</v>
      </c>
      <c r="U574" s="28">
        <v>0.60289999999999999</v>
      </c>
      <c r="V574" s="28">
        <v>17.62</v>
      </c>
      <c r="W574" s="28">
        <v>10.74</v>
      </c>
      <c r="X574" s="29">
        <v>66897.98</v>
      </c>
      <c r="Y574" s="28">
        <v>140.97</v>
      </c>
      <c r="Z574" s="29">
        <v>86323.23</v>
      </c>
      <c r="AA574" s="28">
        <v>0.76529999999999998</v>
      </c>
      <c r="AB574" s="28">
        <v>0.14940000000000001</v>
      </c>
      <c r="AC574" s="28">
        <v>8.3900000000000002E-2</v>
      </c>
      <c r="AD574" s="28">
        <v>1.4E-3</v>
      </c>
      <c r="AE574" s="28">
        <v>0.2394</v>
      </c>
      <c r="AF574" s="28">
        <v>86.32</v>
      </c>
      <c r="AG574" s="29">
        <v>2171.94</v>
      </c>
      <c r="AH574" s="28">
        <v>289.68</v>
      </c>
      <c r="AI574" s="29">
        <v>81273.81</v>
      </c>
      <c r="AJ574" s="28" t="s">
        <v>16</v>
      </c>
      <c r="AK574" s="29">
        <v>25855</v>
      </c>
      <c r="AL574" s="29">
        <v>36611.910000000003</v>
      </c>
      <c r="AM574" s="28">
        <v>33.86</v>
      </c>
      <c r="AN574" s="28">
        <v>23.88</v>
      </c>
      <c r="AO574" s="28">
        <v>25.62</v>
      </c>
      <c r="AP574" s="28">
        <v>3.99</v>
      </c>
      <c r="AQ574" s="28">
        <v>857.07</v>
      </c>
      <c r="AR574" s="28">
        <v>0.86619999999999997</v>
      </c>
      <c r="AS574" s="29">
        <v>1116.92</v>
      </c>
      <c r="AT574" s="29">
        <v>2100.7399999999998</v>
      </c>
      <c r="AU574" s="29">
        <v>5264.22</v>
      </c>
      <c r="AV574" s="28">
        <v>880.34</v>
      </c>
      <c r="AW574" s="28">
        <v>206.2</v>
      </c>
      <c r="AX574" s="29">
        <v>9568.41</v>
      </c>
      <c r="AY574" s="29">
        <v>5821.14</v>
      </c>
      <c r="AZ574" s="28">
        <v>0.61639999999999995</v>
      </c>
      <c r="BA574" s="29">
        <v>2423.81</v>
      </c>
      <c r="BB574" s="28">
        <v>0.25669999999999998</v>
      </c>
      <c r="BC574" s="29">
        <v>1198.44</v>
      </c>
      <c r="BD574" s="28">
        <v>0.12690000000000001</v>
      </c>
      <c r="BE574" s="29">
        <v>9443.4</v>
      </c>
      <c r="BF574" s="29">
        <v>5630.72</v>
      </c>
      <c r="BG574" s="28">
        <v>2.7593000000000001</v>
      </c>
      <c r="BH574" s="28">
        <v>0.53669999999999995</v>
      </c>
      <c r="BI574" s="28">
        <v>0.24379999999999999</v>
      </c>
      <c r="BJ574" s="28">
        <v>0.16059999999999999</v>
      </c>
      <c r="BK574" s="28">
        <v>3.6200000000000003E-2</v>
      </c>
      <c r="BL574" s="28">
        <v>2.2700000000000001E-2</v>
      </c>
    </row>
    <row r="575" spans="1:64" x14ac:dyDescent="0.25">
      <c r="A575" s="28" t="s">
        <v>839</v>
      </c>
      <c r="B575" s="28">
        <v>45039</v>
      </c>
      <c r="C575" s="28">
        <v>71.900000000000006</v>
      </c>
      <c r="D575" s="28">
        <v>15.83</v>
      </c>
      <c r="E575" s="29">
        <v>1138.52</v>
      </c>
      <c r="F575" s="29">
        <v>1123.19</v>
      </c>
      <c r="G575" s="28">
        <v>2.3E-3</v>
      </c>
      <c r="H575" s="28">
        <v>2.9999999999999997E-4</v>
      </c>
      <c r="I575" s="28">
        <v>2.06E-2</v>
      </c>
      <c r="J575" s="28">
        <v>1.2999999999999999E-3</v>
      </c>
      <c r="K575" s="28">
        <v>4.2999999999999997E-2</v>
      </c>
      <c r="L575" s="28">
        <v>0.89659999999999995</v>
      </c>
      <c r="M575" s="28">
        <v>3.5999999999999997E-2</v>
      </c>
      <c r="N575" s="28">
        <v>0.5272</v>
      </c>
      <c r="O575" s="28">
        <v>3.0999999999999999E-3</v>
      </c>
      <c r="P575" s="28">
        <v>0.15090000000000001</v>
      </c>
      <c r="Q575" s="28">
        <v>54.2</v>
      </c>
      <c r="R575" s="29">
        <v>49961.52</v>
      </c>
      <c r="S575" s="28">
        <v>0.21390000000000001</v>
      </c>
      <c r="T575" s="28">
        <v>0.16389999999999999</v>
      </c>
      <c r="U575" s="28">
        <v>0.62219999999999998</v>
      </c>
      <c r="V575" s="28">
        <v>17.149999999999999</v>
      </c>
      <c r="W575" s="28">
        <v>8.19</v>
      </c>
      <c r="X575" s="29">
        <v>64569.120000000003</v>
      </c>
      <c r="Y575" s="28">
        <v>134.09</v>
      </c>
      <c r="Z575" s="29">
        <v>88446.32</v>
      </c>
      <c r="AA575" s="28">
        <v>0.83930000000000005</v>
      </c>
      <c r="AB575" s="28">
        <v>0.1084</v>
      </c>
      <c r="AC575" s="28">
        <v>5.0299999999999997E-2</v>
      </c>
      <c r="AD575" s="28">
        <v>2E-3</v>
      </c>
      <c r="AE575" s="28">
        <v>0.1646</v>
      </c>
      <c r="AF575" s="28">
        <v>88.45</v>
      </c>
      <c r="AG575" s="29">
        <v>2279.0300000000002</v>
      </c>
      <c r="AH575" s="28">
        <v>340.57</v>
      </c>
      <c r="AI575" s="29">
        <v>84347.62</v>
      </c>
      <c r="AJ575" s="28" t="s">
        <v>16</v>
      </c>
      <c r="AK575" s="29">
        <v>26381</v>
      </c>
      <c r="AL575" s="29">
        <v>38317.33</v>
      </c>
      <c r="AM575" s="28">
        <v>40.270000000000003</v>
      </c>
      <c r="AN575" s="28">
        <v>24.21</v>
      </c>
      <c r="AO575" s="28">
        <v>28.69</v>
      </c>
      <c r="AP575" s="28">
        <v>4.37</v>
      </c>
      <c r="AQ575" s="28">
        <v>986.01</v>
      </c>
      <c r="AR575" s="28">
        <v>1.0914999999999999</v>
      </c>
      <c r="AS575" s="29">
        <v>1101.51</v>
      </c>
      <c r="AT575" s="29">
        <v>1939.17</v>
      </c>
      <c r="AU575" s="29">
        <v>5308.91</v>
      </c>
      <c r="AV575" s="28">
        <v>842.83</v>
      </c>
      <c r="AW575" s="28">
        <v>198.47</v>
      </c>
      <c r="AX575" s="29">
        <v>9390.9</v>
      </c>
      <c r="AY575" s="29">
        <v>5723.9</v>
      </c>
      <c r="AZ575" s="28">
        <v>0.59279999999999999</v>
      </c>
      <c r="BA575" s="29">
        <v>2801.89</v>
      </c>
      <c r="BB575" s="28">
        <v>0.29020000000000001</v>
      </c>
      <c r="BC575" s="29">
        <v>1129.58</v>
      </c>
      <c r="BD575" s="28">
        <v>0.11700000000000001</v>
      </c>
      <c r="BE575" s="29">
        <v>9655.3799999999992</v>
      </c>
      <c r="BF575" s="29">
        <v>5327.48</v>
      </c>
      <c r="BG575" s="28">
        <v>2.2322000000000002</v>
      </c>
      <c r="BH575" s="28">
        <v>0.51749999999999996</v>
      </c>
      <c r="BI575" s="28">
        <v>0.23139999999999999</v>
      </c>
      <c r="BJ575" s="28">
        <v>0.1827</v>
      </c>
      <c r="BK575" s="28">
        <v>4.4600000000000001E-2</v>
      </c>
      <c r="BL575" s="28">
        <v>2.3900000000000001E-2</v>
      </c>
    </row>
    <row r="576" spans="1:64" x14ac:dyDescent="0.25">
      <c r="A576" s="28" t="s">
        <v>840</v>
      </c>
      <c r="B576" s="28">
        <v>48389</v>
      </c>
      <c r="C576" s="28">
        <v>110.29</v>
      </c>
      <c r="D576" s="28">
        <v>18.600000000000001</v>
      </c>
      <c r="E576" s="29">
        <v>2051.13</v>
      </c>
      <c r="F576" s="29">
        <v>2061.86</v>
      </c>
      <c r="G576" s="28">
        <v>3.5999999999999999E-3</v>
      </c>
      <c r="H576" s="28">
        <v>2.9999999999999997E-4</v>
      </c>
      <c r="I576" s="28">
        <v>6.1000000000000004E-3</v>
      </c>
      <c r="J576" s="28">
        <v>1E-3</v>
      </c>
      <c r="K576" s="28">
        <v>6.6E-3</v>
      </c>
      <c r="L576" s="28">
        <v>0.96689999999999998</v>
      </c>
      <c r="M576" s="28">
        <v>1.5599999999999999E-2</v>
      </c>
      <c r="N576" s="28">
        <v>0.38390000000000002</v>
      </c>
      <c r="O576" s="28">
        <v>5.9999999999999995E-4</v>
      </c>
      <c r="P576" s="28">
        <v>0.13469999999999999</v>
      </c>
      <c r="Q576" s="28">
        <v>90.01</v>
      </c>
      <c r="R576" s="29">
        <v>52644.69</v>
      </c>
      <c r="S576" s="28">
        <v>0.20130000000000001</v>
      </c>
      <c r="T576" s="28">
        <v>0.19209999999999999</v>
      </c>
      <c r="U576" s="28">
        <v>0.60660000000000003</v>
      </c>
      <c r="V576" s="28">
        <v>18.88</v>
      </c>
      <c r="W576" s="28">
        <v>13.49</v>
      </c>
      <c r="X576" s="29">
        <v>68636.31</v>
      </c>
      <c r="Y576" s="28">
        <v>146.63999999999999</v>
      </c>
      <c r="Z576" s="29">
        <v>107958.86</v>
      </c>
      <c r="AA576" s="28">
        <v>0.85029999999999994</v>
      </c>
      <c r="AB576" s="28">
        <v>0.1002</v>
      </c>
      <c r="AC576" s="28">
        <v>4.8300000000000003E-2</v>
      </c>
      <c r="AD576" s="28">
        <v>1.1999999999999999E-3</v>
      </c>
      <c r="AE576" s="28">
        <v>0.15060000000000001</v>
      </c>
      <c r="AF576" s="28">
        <v>107.96</v>
      </c>
      <c r="AG576" s="29">
        <v>2767.25</v>
      </c>
      <c r="AH576" s="28">
        <v>370.52</v>
      </c>
      <c r="AI576" s="29">
        <v>109342.53</v>
      </c>
      <c r="AJ576" s="28" t="s">
        <v>16</v>
      </c>
      <c r="AK576" s="29">
        <v>31001</v>
      </c>
      <c r="AL576" s="29">
        <v>43398.41</v>
      </c>
      <c r="AM576" s="28">
        <v>39.299999999999997</v>
      </c>
      <c r="AN576" s="28">
        <v>24.68</v>
      </c>
      <c r="AO576" s="28">
        <v>27.1</v>
      </c>
      <c r="AP576" s="28">
        <v>4.26</v>
      </c>
      <c r="AQ576" s="28">
        <v>682.27</v>
      </c>
      <c r="AR576" s="28">
        <v>0.94520000000000004</v>
      </c>
      <c r="AS576" s="29">
        <v>1021.57</v>
      </c>
      <c r="AT576" s="29">
        <v>1814.99</v>
      </c>
      <c r="AU576" s="29">
        <v>4837.03</v>
      </c>
      <c r="AV576" s="28">
        <v>768.33</v>
      </c>
      <c r="AW576" s="28">
        <v>242.99</v>
      </c>
      <c r="AX576" s="29">
        <v>8684.9</v>
      </c>
      <c r="AY576" s="29">
        <v>4767.6899999999996</v>
      </c>
      <c r="AZ576" s="28">
        <v>0.56189999999999996</v>
      </c>
      <c r="BA576" s="29">
        <v>3008.84</v>
      </c>
      <c r="BB576" s="28">
        <v>0.35460000000000003</v>
      </c>
      <c r="BC576" s="28">
        <v>707.86</v>
      </c>
      <c r="BD576" s="28">
        <v>8.3400000000000002E-2</v>
      </c>
      <c r="BE576" s="29">
        <v>8484.4</v>
      </c>
      <c r="BF576" s="29">
        <v>4451.3500000000004</v>
      </c>
      <c r="BG576" s="28">
        <v>1.5347999999999999</v>
      </c>
      <c r="BH576" s="28">
        <v>0.57279999999999998</v>
      </c>
      <c r="BI576" s="28">
        <v>0.22459999999999999</v>
      </c>
      <c r="BJ576" s="28">
        <v>0.14000000000000001</v>
      </c>
      <c r="BK576" s="28">
        <v>3.5099999999999999E-2</v>
      </c>
      <c r="BL576" s="28">
        <v>2.75E-2</v>
      </c>
    </row>
    <row r="577" spans="1:64" x14ac:dyDescent="0.25">
      <c r="A577" s="28" t="s">
        <v>841</v>
      </c>
      <c r="B577" s="28">
        <v>45054</v>
      </c>
      <c r="C577" s="28">
        <v>38.57</v>
      </c>
      <c r="D577" s="28">
        <v>112.29</v>
      </c>
      <c r="E577" s="29">
        <v>4331.01</v>
      </c>
      <c r="F577" s="29">
        <v>4085.86</v>
      </c>
      <c r="G577" s="28">
        <v>1.3100000000000001E-2</v>
      </c>
      <c r="H577" s="28">
        <v>5.0000000000000001E-4</v>
      </c>
      <c r="I577" s="28">
        <v>8.8200000000000001E-2</v>
      </c>
      <c r="J577" s="28">
        <v>2E-3</v>
      </c>
      <c r="K577" s="28">
        <v>3.5200000000000002E-2</v>
      </c>
      <c r="L577" s="28">
        <v>0.78549999999999998</v>
      </c>
      <c r="M577" s="28">
        <v>7.5399999999999995E-2</v>
      </c>
      <c r="N577" s="28">
        <v>0.5091</v>
      </c>
      <c r="O577" s="28">
        <v>1.17E-2</v>
      </c>
      <c r="P577" s="28">
        <v>0.14019999999999999</v>
      </c>
      <c r="Q577" s="28">
        <v>180.49</v>
      </c>
      <c r="R577" s="29">
        <v>55910.239999999998</v>
      </c>
      <c r="S577" s="28">
        <v>0.22650000000000001</v>
      </c>
      <c r="T577" s="28">
        <v>0.19939999999999999</v>
      </c>
      <c r="U577" s="28">
        <v>0.57410000000000005</v>
      </c>
      <c r="V577" s="28">
        <v>18.239999999999998</v>
      </c>
      <c r="W577" s="28">
        <v>25.98</v>
      </c>
      <c r="X577" s="29">
        <v>79461.61</v>
      </c>
      <c r="Y577" s="28">
        <v>163.05000000000001</v>
      </c>
      <c r="Z577" s="29">
        <v>124389.1</v>
      </c>
      <c r="AA577" s="28">
        <v>0.71709999999999996</v>
      </c>
      <c r="AB577" s="28">
        <v>0.25540000000000002</v>
      </c>
      <c r="AC577" s="28">
        <v>2.63E-2</v>
      </c>
      <c r="AD577" s="28">
        <v>1.1999999999999999E-3</v>
      </c>
      <c r="AE577" s="28">
        <v>0.28320000000000001</v>
      </c>
      <c r="AF577" s="28">
        <v>124.39</v>
      </c>
      <c r="AG577" s="29">
        <v>4223.6499999999996</v>
      </c>
      <c r="AH577" s="28">
        <v>508.48</v>
      </c>
      <c r="AI577" s="29">
        <v>131620.63</v>
      </c>
      <c r="AJ577" s="28" t="s">
        <v>16</v>
      </c>
      <c r="AK577" s="29">
        <v>27307</v>
      </c>
      <c r="AL577" s="29">
        <v>42587.02</v>
      </c>
      <c r="AM577" s="28">
        <v>57.2</v>
      </c>
      <c r="AN577" s="28">
        <v>31.49</v>
      </c>
      <c r="AO577" s="28">
        <v>36.18</v>
      </c>
      <c r="AP577" s="28">
        <v>4.66</v>
      </c>
      <c r="AQ577" s="28">
        <v>968.13</v>
      </c>
      <c r="AR577" s="28">
        <v>1.0626</v>
      </c>
      <c r="AS577" s="29">
        <v>1135.95</v>
      </c>
      <c r="AT577" s="29">
        <v>1824.61</v>
      </c>
      <c r="AU577" s="29">
        <v>5802.16</v>
      </c>
      <c r="AV577" s="28">
        <v>983.41</v>
      </c>
      <c r="AW577" s="28">
        <v>344.08</v>
      </c>
      <c r="AX577" s="29">
        <v>10090.209999999999</v>
      </c>
      <c r="AY577" s="29">
        <v>4483.24</v>
      </c>
      <c r="AZ577" s="28">
        <v>0.44790000000000002</v>
      </c>
      <c r="BA577" s="29">
        <v>4479.67</v>
      </c>
      <c r="BB577" s="28">
        <v>0.44750000000000001</v>
      </c>
      <c r="BC577" s="29">
        <v>1046.81</v>
      </c>
      <c r="BD577" s="28">
        <v>0.1046</v>
      </c>
      <c r="BE577" s="29">
        <v>10009.719999999999</v>
      </c>
      <c r="BF577" s="29">
        <v>3061.72</v>
      </c>
      <c r="BG577" s="28">
        <v>0.88129999999999997</v>
      </c>
      <c r="BH577" s="28">
        <v>0.58220000000000005</v>
      </c>
      <c r="BI577" s="28">
        <v>0.21879999999999999</v>
      </c>
      <c r="BJ577" s="28">
        <v>0.14369999999999999</v>
      </c>
      <c r="BK577" s="28">
        <v>3.1E-2</v>
      </c>
      <c r="BL577" s="28">
        <v>2.4299999999999999E-2</v>
      </c>
    </row>
    <row r="578" spans="1:64" x14ac:dyDescent="0.25">
      <c r="A578" s="28" t="s">
        <v>842</v>
      </c>
      <c r="B578" s="28">
        <v>46359</v>
      </c>
      <c r="C578" s="28">
        <v>41.62</v>
      </c>
      <c r="D578" s="28">
        <v>147.66999999999999</v>
      </c>
      <c r="E578" s="29">
        <v>6145.9</v>
      </c>
      <c r="F578" s="29">
        <v>5903.81</v>
      </c>
      <c r="G578" s="28">
        <v>1.67E-2</v>
      </c>
      <c r="H578" s="28">
        <v>4.0000000000000002E-4</v>
      </c>
      <c r="I578" s="28">
        <v>2.8299999999999999E-2</v>
      </c>
      <c r="J578" s="28">
        <v>1.1999999999999999E-3</v>
      </c>
      <c r="K578" s="28">
        <v>1.95E-2</v>
      </c>
      <c r="L578" s="28">
        <v>0.90049999999999997</v>
      </c>
      <c r="M578" s="28">
        <v>3.3500000000000002E-2</v>
      </c>
      <c r="N578" s="28">
        <v>0.29020000000000001</v>
      </c>
      <c r="O578" s="28">
        <v>1.1900000000000001E-2</v>
      </c>
      <c r="P578" s="28">
        <v>0.1196</v>
      </c>
      <c r="Q578" s="28">
        <v>272.24</v>
      </c>
      <c r="R578" s="29">
        <v>60828</v>
      </c>
      <c r="S578" s="28">
        <v>0.24110000000000001</v>
      </c>
      <c r="T578" s="28">
        <v>0.21179999999999999</v>
      </c>
      <c r="U578" s="28">
        <v>0.54710000000000003</v>
      </c>
      <c r="V578" s="28">
        <v>19.5</v>
      </c>
      <c r="W578" s="28">
        <v>28.68</v>
      </c>
      <c r="X578" s="29">
        <v>86307.18</v>
      </c>
      <c r="Y578" s="28">
        <v>210.97</v>
      </c>
      <c r="Z578" s="29">
        <v>163354.87</v>
      </c>
      <c r="AA578" s="28">
        <v>0.72719999999999996</v>
      </c>
      <c r="AB578" s="28">
        <v>0.24390000000000001</v>
      </c>
      <c r="AC578" s="28">
        <v>2.8000000000000001E-2</v>
      </c>
      <c r="AD578" s="28">
        <v>8.9999999999999998E-4</v>
      </c>
      <c r="AE578" s="28">
        <v>0.27289999999999998</v>
      </c>
      <c r="AF578" s="28">
        <v>163.35</v>
      </c>
      <c r="AG578" s="29">
        <v>5749.12</v>
      </c>
      <c r="AH578" s="28">
        <v>653.28</v>
      </c>
      <c r="AI578" s="29">
        <v>179079.75</v>
      </c>
      <c r="AJ578" s="28" t="s">
        <v>16</v>
      </c>
      <c r="AK578" s="29">
        <v>36802</v>
      </c>
      <c r="AL578" s="29">
        <v>52339.58</v>
      </c>
      <c r="AM578" s="28">
        <v>60.03</v>
      </c>
      <c r="AN578" s="28">
        <v>33.25</v>
      </c>
      <c r="AO578" s="28">
        <v>36.26</v>
      </c>
      <c r="AP578" s="28">
        <v>4.2</v>
      </c>
      <c r="AQ578" s="29">
        <v>1688.5</v>
      </c>
      <c r="AR578" s="28">
        <v>0.88360000000000005</v>
      </c>
      <c r="AS578" s="29">
        <v>1046.53</v>
      </c>
      <c r="AT578" s="29">
        <v>1893.64</v>
      </c>
      <c r="AU578" s="29">
        <v>5690.88</v>
      </c>
      <c r="AV578" s="29">
        <v>1036.51</v>
      </c>
      <c r="AW578" s="28">
        <v>331.07</v>
      </c>
      <c r="AX578" s="29">
        <v>9998.6200000000008</v>
      </c>
      <c r="AY578" s="29">
        <v>3491.53</v>
      </c>
      <c r="AZ578" s="28">
        <v>0.3619</v>
      </c>
      <c r="BA578" s="29">
        <v>5522.28</v>
      </c>
      <c r="BB578" s="28">
        <v>0.57240000000000002</v>
      </c>
      <c r="BC578" s="28">
        <v>634.54999999999995</v>
      </c>
      <c r="BD578" s="28">
        <v>6.5799999999999997E-2</v>
      </c>
      <c r="BE578" s="29">
        <v>9648.36</v>
      </c>
      <c r="BF578" s="29">
        <v>2120.56</v>
      </c>
      <c r="BG578" s="28">
        <v>0.43240000000000001</v>
      </c>
      <c r="BH578" s="28">
        <v>0.58919999999999995</v>
      </c>
      <c r="BI578" s="28">
        <v>0.23580000000000001</v>
      </c>
      <c r="BJ578" s="28">
        <v>0.1285</v>
      </c>
      <c r="BK578" s="28">
        <v>3.09E-2</v>
      </c>
      <c r="BL578" s="28">
        <v>1.5599999999999999E-2</v>
      </c>
    </row>
    <row r="579" spans="1:64" x14ac:dyDescent="0.25">
      <c r="A579" s="28" t="s">
        <v>843</v>
      </c>
      <c r="B579" s="28">
        <v>47225</v>
      </c>
      <c r="C579" s="28">
        <v>53.14</v>
      </c>
      <c r="D579" s="28">
        <v>52.7</v>
      </c>
      <c r="E579" s="29">
        <v>2800.44</v>
      </c>
      <c r="F579" s="29">
        <v>2704.57</v>
      </c>
      <c r="G579" s="28">
        <v>1.2200000000000001E-2</v>
      </c>
      <c r="H579" s="28">
        <v>4.0000000000000002E-4</v>
      </c>
      <c r="I579" s="28">
        <v>1.1900000000000001E-2</v>
      </c>
      <c r="J579" s="28">
        <v>1.4E-3</v>
      </c>
      <c r="K579" s="28">
        <v>1.6400000000000001E-2</v>
      </c>
      <c r="L579" s="28">
        <v>0.93799999999999994</v>
      </c>
      <c r="M579" s="28">
        <v>1.9800000000000002E-2</v>
      </c>
      <c r="N579" s="28">
        <v>0.1721</v>
      </c>
      <c r="O579" s="28">
        <v>5.1000000000000004E-3</v>
      </c>
      <c r="P579" s="28">
        <v>0.105</v>
      </c>
      <c r="Q579" s="28">
        <v>123.24</v>
      </c>
      <c r="R579" s="29">
        <v>58647.47</v>
      </c>
      <c r="S579" s="28">
        <v>0.22550000000000001</v>
      </c>
      <c r="T579" s="28">
        <v>0.21110000000000001</v>
      </c>
      <c r="U579" s="28">
        <v>0.56340000000000001</v>
      </c>
      <c r="V579" s="28">
        <v>19.559999999999999</v>
      </c>
      <c r="W579" s="28">
        <v>14.95</v>
      </c>
      <c r="X579" s="29">
        <v>78090.31</v>
      </c>
      <c r="Y579" s="28">
        <v>184.64</v>
      </c>
      <c r="Z579" s="29">
        <v>176075.47</v>
      </c>
      <c r="AA579" s="28">
        <v>0.84840000000000004</v>
      </c>
      <c r="AB579" s="28">
        <v>0.1241</v>
      </c>
      <c r="AC579" s="28">
        <v>2.6499999999999999E-2</v>
      </c>
      <c r="AD579" s="28">
        <v>1E-3</v>
      </c>
      <c r="AE579" s="28">
        <v>0.1517</v>
      </c>
      <c r="AF579" s="28">
        <v>176.08</v>
      </c>
      <c r="AG579" s="29">
        <v>5688.38</v>
      </c>
      <c r="AH579" s="28">
        <v>725.11</v>
      </c>
      <c r="AI579" s="29">
        <v>193697.08</v>
      </c>
      <c r="AJ579" s="28" t="s">
        <v>16</v>
      </c>
      <c r="AK579" s="29">
        <v>39381</v>
      </c>
      <c r="AL579" s="29">
        <v>64884.06</v>
      </c>
      <c r="AM579" s="28">
        <v>56.91</v>
      </c>
      <c r="AN579" s="28">
        <v>31.51</v>
      </c>
      <c r="AO579" s="28">
        <v>32.869999999999997</v>
      </c>
      <c r="AP579" s="28">
        <v>4.4800000000000004</v>
      </c>
      <c r="AQ579" s="29">
        <v>1741.01</v>
      </c>
      <c r="AR579" s="28">
        <v>0.81689999999999996</v>
      </c>
      <c r="AS579" s="29">
        <v>1092.27</v>
      </c>
      <c r="AT579" s="29">
        <v>1756.32</v>
      </c>
      <c r="AU579" s="29">
        <v>5270.86</v>
      </c>
      <c r="AV579" s="29">
        <v>1004.72</v>
      </c>
      <c r="AW579" s="28">
        <v>193.71</v>
      </c>
      <c r="AX579" s="29">
        <v>9317.9</v>
      </c>
      <c r="AY579" s="29">
        <v>3233</v>
      </c>
      <c r="AZ579" s="28">
        <v>0.35809999999999997</v>
      </c>
      <c r="BA579" s="29">
        <v>5315.09</v>
      </c>
      <c r="BB579" s="28">
        <v>0.58879999999999999</v>
      </c>
      <c r="BC579" s="28">
        <v>479.64</v>
      </c>
      <c r="BD579" s="28">
        <v>5.3100000000000001E-2</v>
      </c>
      <c r="BE579" s="29">
        <v>9027.7199999999993</v>
      </c>
      <c r="BF579" s="29">
        <v>2054.59</v>
      </c>
      <c r="BG579" s="28">
        <v>0.3286</v>
      </c>
      <c r="BH579" s="28">
        <v>0.60389999999999999</v>
      </c>
      <c r="BI579" s="28">
        <v>0.22489999999999999</v>
      </c>
      <c r="BJ579" s="28">
        <v>0.11749999999999999</v>
      </c>
      <c r="BK579" s="28">
        <v>3.1E-2</v>
      </c>
      <c r="BL579" s="28">
        <v>2.2700000000000001E-2</v>
      </c>
    </row>
    <row r="580" spans="1:64" x14ac:dyDescent="0.25">
      <c r="A580" s="28" t="s">
        <v>844</v>
      </c>
      <c r="B580" s="28">
        <v>47696</v>
      </c>
      <c r="C580" s="28">
        <v>146.47999999999999</v>
      </c>
      <c r="D580" s="28">
        <v>14.58</v>
      </c>
      <c r="E580" s="29">
        <v>2134.9</v>
      </c>
      <c r="F580" s="29">
        <v>2096.29</v>
      </c>
      <c r="G580" s="28">
        <v>3.2000000000000002E-3</v>
      </c>
      <c r="H580" s="28">
        <v>1E-4</v>
      </c>
      <c r="I580" s="28">
        <v>4.8999999999999998E-3</v>
      </c>
      <c r="J580" s="28">
        <v>1.1999999999999999E-3</v>
      </c>
      <c r="K580" s="28">
        <v>6.8999999999999999E-3</v>
      </c>
      <c r="L580" s="28">
        <v>0.96930000000000005</v>
      </c>
      <c r="M580" s="28">
        <v>1.4500000000000001E-2</v>
      </c>
      <c r="N580" s="28">
        <v>0.45140000000000002</v>
      </c>
      <c r="O580" s="28">
        <v>6.0000000000000001E-3</v>
      </c>
      <c r="P580" s="28">
        <v>0.14380000000000001</v>
      </c>
      <c r="Q580" s="28">
        <v>94.46</v>
      </c>
      <c r="R580" s="29">
        <v>52011.78</v>
      </c>
      <c r="S580" s="28">
        <v>0.18740000000000001</v>
      </c>
      <c r="T580" s="28">
        <v>0.18090000000000001</v>
      </c>
      <c r="U580" s="28">
        <v>0.63170000000000004</v>
      </c>
      <c r="V580" s="28">
        <v>18.399999999999999</v>
      </c>
      <c r="W580" s="28">
        <v>14.24</v>
      </c>
      <c r="X580" s="29">
        <v>66613.14</v>
      </c>
      <c r="Y580" s="28">
        <v>144.87</v>
      </c>
      <c r="Z580" s="29">
        <v>116743.86</v>
      </c>
      <c r="AA580" s="28">
        <v>0.79700000000000004</v>
      </c>
      <c r="AB580" s="28">
        <v>0.13639999999999999</v>
      </c>
      <c r="AC580" s="28">
        <v>6.5199999999999994E-2</v>
      </c>
      <c r="AD580" s="28">
        <v>1.4E-3</v>
      </c>
      <c r="AE580" s="28">
        <v>0.20549999999999999</v>
      </c>
      <c r="AF580" s="28">
        <v>116.74</v>
      </c>
      <c r="AG580" s="29">
        <v>3040.89</v>
      </c>
      <c r="AH580" s="28">
        <v>384.22</v>
      </c>
      <c r="AI580" s="29">
        <v>114342.29</v>
      </c>
      <c r="AJ580" s="28" t="s">
        <v>16</v>
      </c>
      <c r="AK580" s="29">
        <v>28170</v>
      </c>
      <c r="AL580" s="29">
        <v>40575.1</v>
      </c>
      <c r="AM580" s="28">
        <v>38.43</v>
      </c>
      <c r="AN580" s="28">
        <v>25.01</v>
      </c>
      <c r="AO580" s="28">
        <v>26.75</v>
      </c>
      <c r="AP580" s="28">
        <v>4.29</v>
      </c>
      <c r="AQ580" s="28">
        <v>966.55</v>
      </c>
      <c r="AR580" s="28">
        <v>1.0266999999999999</v>
      </c>
      <c r="AS580" s="29">
        <v>1065.4000000000001</v>
      </c>
      <c r="AT580" s="29">
        <v>1874.32</v>
      </c>
      <c r="AU580" s="29">
        <v>5034.2700000000004</v>
      </c>
      <c r="AV580" s="28">
        <v>817.11</v>
      </c>
      <c r="AW580" s="28">
        <v>209.52</v>
      </c>
      <c r="AX580" s="29">
        <v>9000.6299999999992</v>
      </c>
      <c r="AY580" s="29">
        <v>4751.7</v>
      </c>
      <c r="AZ580" s="28">
        <v>0.53569999999999995</v>
      </c>
      <c r="BA580" s="29">
        <v>3249.1</v>
      </c>
      <c r="BB580" s="28">
        <v>0.36630000000000001</v>
      </c>
      <c r="BC580" s="28">
        <v>870.02</v>
      </c>
      <c r="BD580" s="28">
        <v>9.8100000000000007E-2</v>
      </c>
      <c r="BE580" s="29">
        <v>8870.83</v>
      </c>
      <c r="BF580" s="29">
        <v>4269.8900000000003</v>
      </c>
      <c r="BG580" s="28">
        <v>1.5615000000000001</v>
      </c>
      <c r="BH580" s="28">
        <v>0.56340000000000001</v>
      </c>
      <c r="BI580" s="28">
        <v>0.2326</v>
      </c>
      <c r="BJ580" s="28">
        <v>0.14130000000000001</v>
      </c>
      <c r="BK580" s="28">
        <v>3.32E-2</v>
      </c>
      <c r="BL580" s="28">
        <v>2.9499999999999998E-2</v>
      </c>
    </row>
    <row r="581" spans="1:64" x14ac:dyDescent="0.25">
      <c r="A581" s="28" t="s">
        <v>845</v>
      </c>
      <c r="B581" s="28">
        <v>46219</v>
      </c>
      <c r="C581" s="28">
        <v>91.48</v>
      </c>
      <c r="D581" s="28">
        <v>12.04</v>
      </c>
      <c r="E581" s="29">
        <v>1101.17</v>
      </c>
      <c r="F581" s="29">
        <v>1116.29</v>
      </c>
      <c r="G581" s="28">
        <v>3.5999999999999999E-3</v>
      </c>
      <c r="H581" s="28">
        <v>4.0000000000000002E-4</v>
      </c>
      <c r="I581" s="28">
        <v>7.0000000000000001E-3</v>
      </c>
      <c r="J581" s="28">
        <v>5.9999999999999995E-4</v>
      </c>
      <c r="K581" s="28">
        <v>2.3199999999999998E-2</v>
      </c>
      <c r="L581" s="28">
        <v>0.94489999999999996</v>
      </c>
      <c r="M581" s="28">
        <v>2.0299999999999999E-2</v>
      </c>
      <c r="N581" s="28">
        <v>0.31419999999999998</v>
      </c>
      <c r="O581" s="28">
        <v>1.4E-3</v>
      </c>
      <c r="P581" s="28">
        <v>0.12509999999999999</v>
      </c>
      <c r="Q581" s="28">
        <v>51.08</v>
      </c>
      <c r="R581" s="29">
        <v>51245.32</v>
      </c>
      <c r="S581" s="28">
        <v>0.24679999999999999</v>
      </c>
      <c r="T581" s="28">
        <v>0.17630000000000001</v>
      </c>
      <c r="U581" s="28">
        <v>0.57689999999999997</v>
      </c>
      <c r="V581" s="28">
        <v>18.07</v>
      </c>
      <c r="W581" s="28">
        <v>8.67</v>
      </c>
      <c r="X581" s="29">
        <v>64080.02</v>
      </c>
      <c r="Y581" s="28">
        <v>123.31</v>
      </c>
      <c r="Z581" s="29">
        <v>108965.34</v>
      </c>
      <c r="AA581" s="28">
        <v>0.88590000000000002</v>
      </c>
      <c r="AB581" s="28">
        <v>6.7100000000000007E-2</v>
      </c>
      <c r="AC581" s="28">
        <v>4.5499999999999999E-2</v>
      </c>
      <c r="AD581" s="28">
        <v>1.5E-3</v>
      </c>
      <c r="AE581" s="28">
        <v>0.1149</v>
      </c>
      <c r="AF581" s="28">
        <v>108.97</v>
      </c>
      <c r="AG581" s="29">
        <v>2614.2399999999998</v>
      </c>
      <c r="AH581" s="28">
        <v>386.89</v>
      </c>
      <c r="AI581" s="29">
        <v>106146.32</v>
      </c>
      <c r="AJ581" s="28" t="s">
        <v>16</v>
      </c>
      <c r="AK581" s="29">
        <v>32779</v>
      </c>
      <c r="AL581" s="29">
        <v>45459.06</v>
      </c>
      <c r="AM581" s="28">
        <v>36.89</v>
      </c>
      <c r="AN581" s="28">
        <v>23.15</v>
      </c>
      <c r="AO581" s="28">
        <v>25.55</v>
      </c>
      <c r="AP581" s="28">
        <v>4.68</v>
      </c>
      <c r="AQ581" s="29">
        <v>1206.93</v>
      </c>
      <c r="AR581" s="28">
        <v>1.1315999999999999</v>
      </c>
      <c r="AS581" s="29">
        <v>1066.3</v>
      </c>
      <c r="AT581" s="29">
        <v>1804.66</v>
      </c>
      <c r="AU581" s="29">
        <v>5039.17</v>
      </c>
      <c r="AV581" s="28">
        <v>842.63</v>
      </c>
      <c r="AW581" s="28">
        <v>161.30000000000001</v>
      </c>
      <c r="AX581" s="29">
        <v>8914.06</v>
      </c>
      <c r="AY581" s="29">
        <v>4660.67</v>
      </c>
      <c r="AZ581" s="28">
        <v>0.52400000000000002</v>
      </c>
      <c r="BA581" s="29">
        <v>3644.57</v>
      </c>
      <c r="BB581" s="28">
        <v>0.40970000000000001</v>
      </c>
      <c r="BC581" s="28">
        <v>589.70000000000005</v>
      </c>
      <c r="BD581" s="28">
        <v>6.6299999999999998E-2</v>
      </c>
      <c r="BE581" s="29">
        <v>8894.94</v>
      </c>
      <c r="BF581" s="29">
        <v>4236.3599999999997</v>
      </c>
      <c r="BG581" s="28">
        <v>1.395</v>
      </c>
      <c r="BH581" s="28">
        <v>0.55679999999999996</v>
      </c>
      <c r="BI581" s="28">
        <v>0.20660000000000001</v>
      </c>
      <c r="BJ581" s="28">
        <v>0.17460000000000001</v>
      </c>
      <c r="BK581" s="28">
        <v>3.5200000000000002E-2</v>
      </c>
      <c r="BL581" s="28">
        <v>2.6800000000000001E-2</v>
      </c>
    </row>
    <row r="582" spans="1:64" x14ac:dyDescent="0.25">
      <c r="A582" s="28" t="s">
        <v>846</v>
      </c>
      <c r="B582" s="28">
        <v>48884</v>
      </c>
      <c r="C582" s="28">
        <v>48.38</v>
      </c>
      <c r="D582" s="28">
        <v>35.409999999999997</v>
      </c>
      <c r="E582" s="29">
        <v>1713.06</v>
      </c>
      <c r="F582" s="29">
        <v>1715.43</v>
      </c>
      <c r="G582" s="28">
        <v>8.8000000000000005E-3</v>
      </c>
      <c r="H582" s="28">
        <v>5.0000000000000001E-4</v>
      </c>
      <c r="I582" s="28">
        <v>1.7399999999999999E-2</v>
      </c>
      <c r="J582" s="28">
        <v>1.6000000000000001E-3</v>
      </c>
      <c r="K582" s="28">
        <v>2.6499999999999999E-2</v>
      </c>
      <c r="L582" s="28">
        <v>0.91390000000000005</v>
      </c>
      <c r="M582" s="28">
        <v>3.1300000000000001E-2</v>
      </c>
      <c r="N582" s="28">
        <v>0.39240000000000003</v>
      </c>
      <c r="O582" s="28">
        <v>1.1999999999999999E-3</v>
      </c>
      <c r="P582" s="28">
        <v>0.1308</v>
      </c>
      <c r="Q582" s="28">
        <v>78.36</v>
      </c>
      <c r="R582" s="29">
        <v>54276.42</v>
      </c>
      <c r="S582" s="28">
        <v>0.2432</v>
      </c>
      <c r="T582" s="28">
        <v>0.20499999999999999</v>
      </c>
      <c r="U582" s="28">
        <v>0.55179999999999996</v>
      </c>
      <c r="V582" s="28">
        <v>18.55</v>
      </c>
      <c r="W582" s="28">
        <v>11.28</v>
      </c>
      <c r="X582" s="29">
        <v>73354.039999999994</v>
      </c>
      <c r="Y582" s="28">
        <v>146.66</v>
      </c>
      <c r="Z582" s="29">
        <v>158567.94</v>
      </c>
      <c r="AA582" s="28">
        <v>0.6845</v>
      </c>
      <c r="AB582" s="28">
        <v>0.25240000000000001</v>
      </c>
      <c r="AC582" s="28">
        <v>6.1899999999999997E-2</v>
      </c>
      <c r="AD582" s="28">
        <v>1.1000000000000001E-3</v>
      </c>
      <c r="AE582" s="28">
        <v>0.31869999999999998</v>
      </c>
      <c r="AF582" s="28">
        <v>158.57</v>
      </c>
      <c r="AG582" s="29">
        <v>4876.07</v>
      </c>
      <c r="AH582" s="28">
        <v>493.16</v>
      </c>
      <c r="AI582" s="29">
        <v>169281.92000000001</v>
      </c>
      <c r="AJ582" s="28" t="s">
        <v>16</v>
      </c>
      <c r="AK582" s="29">
        <v>31683</v>
      </c>
      <c r="AL582" s="29">
        <v>47687.69</v>
      </c>
      <c r="AM582" s="28">
        <v>46.84</v>
      </c>
      <c r="AN582" s="28">
        <v>28.42</v>
      </c>
      <c r="AO582" s="28">
        <v>32.97</v>
      </c>
      <c r="AP582" s="28">
        <v>4.22</v>
      </c>
      <c r="AQ582" s="29">
        <v>1304.44</v>
      </c>
      <c r="AR582" s="28">
        <v>0.87709999999999999</v>
      </c>
      <c r="AS582" s="29">
        <v>1131.47</v>
      </c>
      <c r="AT582" s="29">
        <v>1747.34</v>
      </c>
      <c r="AU582" s="29">
        <v>5267.26</v>
      </c>
      <c r="AV582" s="28">
        <v>915.82</v>
      </c>
      <c r="AW582" s="28">
        <v>212.85</v>
      </c>
      <c r="AX582" s="29">
        <v>9274.73</v>
      </c>
      <c r="AY582" s="29">
        <v>3790.73</v>
      </c>
      <c r="AZ582" s="28">
        <v>0.40039999999999998</v>
      </c>
      <c r="BA582" s="29">
        <v>4916.45</v>
      </c>
      <c r="BB582" s="28">
        <v>0.51929999999999998</v>
      </c>
      <c r="BC582" s="28">
        <v>759.66</v>
      </c>
      <c r="BD582" s="28">
        <v>8.0199999999999994E-2</v>
      </c>
      <c r="BE582" s="29">
        <v>9466.84</v>
      </c>
      <c r="BF582" s="29">
        <v>2367.83</v>
      </c>
      <c r="BG582" s="28">
        <v>0.57450000000000001</v>
      </c>
      <c r="BH582" s="28">
        <v>0.56140000000000001</v>
      </c>
      <c r="BI582" s="28">
        <v>0.2147</v>
      </c>
      <c r="BJ582" s="28">
        <v>0.16919999999999999</v>
      </c>
      <c r="BK582" s="28">
        <v>3.1899999999999998E-2</v>
      </c>
      <c r="BL582" s="28">
        <v>2.2800000000000001E-2</v>
      </c>
    </row>
    <row r="583" spans="1:64" x14ac:dyDescent="0.25">
      <c r="A583" s="28" t="s">
        <v>847</v>
      </c>
      <c r="B583" s="28">
        <v>46060</v>
      </c>
      <c r="C583" s="28">
        <v>79.48</v>
      </c>
      <c r="D583" s="28">
        <v>22.53</v>
      </c>
      <c r="E583" s="29">
        <v>1790.91</v>
      </c>
      <c r="F583" s="29">
        <v>1834.52</v>
      </c>
      <c r="G583" s="28">
        <v>2.5000000000000001E-3</v>
      </c>
      <c r="H583" s="28">
        <v>1E-4</v>
      </c>
      <c r="I583" s="28">
        <v>5.1999999999999998E-3</v>
      </c>
      <c r="J583" s="28">
        <v>8.9999999999999998E-4</v>
      </c>
      <c r="K583" s="28">
        <v>5.0000000000000001E-3</v>
      </c>
      <c r="L583" s="28">
        <v>0.97260000000000002</v>
      </c>
      <c r="M583" s="28">
        <v>1.37E-2</v>
      </c>
      <c r="N583" s="28">
        <v>0.41520000000000001</v>
      </c>
      <c r="O583" s="28">
        <v>0</v>
      </c>
      <c r="P583" s="28">
        <v>0.1283</v>
      </c>
      <c r="Q583" s="28">
        <v>79.22</v>
      </c>
      <c r="R583" s="29">
        <v>51557.85</v>
      </c>
      <c r="S583" s="28">
        <v>0.19839999999999999</v>
      </c>
      <c r="T583" s="28">
        <v>0.18310000000000001</v>
      </c>
      <c r="U583" s="28">
        <v>0.61860000000000004</v>
      </c>
      <c r="V583" s="28">
        <v>19.11</v>
      </c>
      <c r="W583" s="28">
        <v>12.17</v>
      </c>
      <c r="X583" s="29">
        <v>67218.39</v>
      </c>
      <c r="Y583" s="28">
        <v>142.30000000000001</v>
      </c>
      <c r="Z583" s="29">
        <v>99320.09</v>
      </c>
      <c r="AA583" s="28">
        <v>0.87490000000000001</v>
      </c>
      <c r="AB583" s="28">
        <v>8.2600000000000007E-2</v>
      </c>
      <c r="AC583" s="28">
        <v>4.1300000000000003E-2</v>
      </c>
      <c r="AD583" s="28">
        <v>1.1000000000000001E-3</v>
      </c>
      <c r="AE583" s="28">
        <v>0.12559999999999999</v>
      </c>
      <c r="AF583" s="28">
        <v>99.32</v>
      </c>
      <c r="AG583" s="29">
        <v>2427.83</v>
      </c>
      <c r="AH583" s="28">
        <v>343.75</v>
      </c>
      <c r="AI583" s="29">
        <v>97511.32</v>
      </c>
      <c r="AJ583" s="28" t="s">
        <v>16</v>
      </c>
      <c r="AK583" s="29">
        <v>30603</v>
      </c>
      <c r="AL583" s="29">
        <v>42121.96</v>
      </c>
      <c r="AM583" s="28">
        <v>37.159999999999997</v>
      </c>
      <c r="AN583" s="28">
        <v>23.75</v>
      </c>
      <c r="AO583" s="28">
        <v>25.17</v>
      </c>
      <c r="AP583" s="28">
        <v>4.4800000000000004</v>
      </c>
      <c r="AQ583" s="28">
        <v>821.59</v>
      </c>
      <c r="AR583" s="28">
        <v>1.0467</v>
      </c>
      <c r="AS583" s="28">
        <v>977.53</v>
      </c>
      <c r="AT583" s="29">
        <v>1828.15</v>
      </c>
      <c r="AU583" s="29">
        <v>4755.37</v>
      </c>
      <c r="AV583" s="28">
        <v>750.32</v>
      </c>
      <c r="AW583" s="28">
        <v>223.63</v>
      </c>
      <c r="AX583" s="29">
        <v>8535</v>
      </c>
      <c r="AY583" s="29">
        <v>4907.41</v>
      </c>
      <c r="AZ583" s="28">
        <v>0.57579999999999998</v>
      </c>
      <c r="BA583" s="29">
        <v>2878.33</v>
      </c>
      <c r="BB583" s="28">
        <v>0.3377</v>
      </c>
      <c r="BC583" s="28">
        <v>736.94</v>
      </c>
      <c r="BD583" s="28">
        <v>8.6499999999999994E-2</v>
      </c>
      <c r="BE583" s="29">
        <v>8522.68</v>
      </c>
      <c r="BF583" s="29">
        <v>5004.0600000000004</v>
      </c>
      <c r="BG583" s="28">
        <v>1.8752</v>
      </c>
      <c r="BH583" s="28">
        <v>0.56989999999999996</v>
      </c>
      <c r="BI583" s="28">
        <v>0.2253</v>
      </c>
      <c r="BJ583" s="28">
        <v>0.14630000000000001</v>
      </c>
      <c r="BK583" s="28">
        <v>4.0099999999999997E-2</v>
      </c>
      <c r="BL583" s="28">
        <v>1.84E-2</v>
      </c>
    </row>
    <row r="584" spans="1:64" x14ac:dyDescent="0.25">
      <c r="A584" s="28" t="s">
        <v>848</v>
      </c>
      <c r="B584" s="28">
        <v>49155</v>
      </c>
      <c r="C584" s="28">
        <v>86.29</v>
      </c>
      <c r="D584" s="28">
        <v>11.22</v>
      </c>
      <c r="E584" s="28">
        <v>967.99</v>
      </c>
      <c r="F584" s="28">
        <v>945.43</v>
      </c>
      <c r="G584" s="28">
        <v>1E-3</v>
      </c>
      <c r="H584" s="28">
        <v>0</v>
      </c>
      <c r="I584" s="28">
        <v>4.8999999999999998E-3</v>
      </c>
      <c r="J584" s="28">
        <v>8.9999999999999998E-4</v>
      </c>
      <c r="K584" s="28">
        <v>8.0000000000000002E-3</v>
      </c>
      <c r="L584" s="28">
        <v>0.97350000000000003</v>
      </c>
      <c r="M584" s="28">
        <v>1.17E-2</v>
      </c>
      <c r="N584" s="28">
        <v>0.56469999999999998</v>
      </c>
      <c r="O584" s="28">
        <v>1.6000000000000001E-3</v>
      </c>
      <c r="P584" s="28">
        <v>0.16289999999999999</v>
      </c>
      <c r="Q584" s="28">
        <v>47.08</v>
      </c>
      <c r="R584" s="29">
        <v>47892.11</v>
      </c>
      <c r="S584" s="28">
        <v>0.2298</v>
      </c>
      <c r="T584" s="28">
        <v>0.16830000000000001</v>
      </c>
      <c r="U584" s="28">
        <v>0.60189999999999999</v>
      </c>
      <c r="V584" s="28">
        <v>16.45</v>
      </c>
      <c r="W584" s="28">
        <v>8.52</v>
      </c>
      <c r="X584" s="29">
        <v>60019.33</v>
      </c>
      <c r="Y584" s="28">
        <v>108.78</v>
      </c>
      <c r="Z584" s="29">
        <v>68990.17</v>
      </c>
      <c r="AA584" s="28">
        <v>0.88500000000000001</v>
      </c>
      <c r="AB584" s="28">
        <v>5.2200000000000003E-2</v>
      </c>
      <c r="AC584" s="28">
        <v>6.0900000000000003E-2</v>
      </c>
      <c r="AD584" s="28">
        <v>1.8E-3</v>
      </c>
      <c r="AE584" s="28">
        <v>0.11609999999999999</v>
      </c>
      <c r="AF584" s="28">
        <v>68.989999999999995</v>
      </c>
      <c r="AG584" s="29">
        <v>1666.55</v>
      </c>
      <c r="AH584" s="28">
        <v>246.85</v>
      </c>
      <c r="AI584" s="29">
        <v>63160.11</v>
      </c>
      <c r="AJ584" s="28" t="s">
        <v>16</v>
      </c>
      <c r="AK584" s="29">
        <v>26806</v>
      </c>
      <c r="AL584" s="29">
        <v>37642.400000000001</v>
      </c>
      <c r="AM584" s="28">
        <v>34</v>
      </c>
      <c r="AN584" s="28">
        <v>23.47</v>
      </c>
      <c r="AO584" s="28">
        <v>24.88</v>
      </c>
      <c r="AP584" s="28">
        <v>4.24</v>
      </c>
      <c r="AQ584" s="29">
        <v>1049.33</v>
      </c>
      <c r="AR584" s="28">
        <v>0.94669999999999999</v>
      </c>
      <c r="AS584" s="29">
        <v>1236.8599999999999</v>
      </c>
      <c r="AT584" s="29">
        <v>2211.5700000000002</v>
      </c>
      <c r="AU584" s="29">
        <v>5613.18</v>
      </c>
      <c r="AV584" s="28">
        <v>847.2</v>
      </c>
      <c r="AW584" s="28">
        <v>239.01</v>
      </c>
      <c r="AX584" s="29">
        <v>10147.82</v>
      </c>
      <c r="AY584" s="29">
        <v>6634.02</v>
      </c>
      <c r="AZ584" s="28">
        <v>0.65569999999999995</v>
      </c>
      <c r="BA584" s="29">
        <v>2070.7399999999998</v>
      </c>
      <c r="BB584" s="28">
        <v>0.20469999999999999</v>
      </c>
      <c r="BC584" s="29">
        <v>1411.97</v>
      </c>
      <c r="BD584" s="28">
        <v>0.1396</v>
      </c>
      <c r="BE584" s="29">
        <v>10116.73</v>
      </c>
      <c r="BF584" s="29">
        <v>6384.22</v>
      </c>
      <c r="BG584" s="28">
        <v>3.2993999999999999</v>
      </c>
      <c r="BH584" s="28">
        <v>0.53600000000000003</v>
      </c>
      <c r="BI584" s="28">
        <v>0.22739999999999999</v>
      </c>
      <c r="BJ584" s="28">
        <v>0.17480000000000001</v>
      </c>
      <c r="BK584" s="28">
        <v>3.8199999999999998E-2</v>
      </c>
      <c r="BL584" s="28">
        <v>2.3599999999999999E-2</v>
      </c>
    </row>
    <row r="585" spans="1:64" x14ac:dyDescent="0.25">
      <c r="A585" s="28" t="s">
        <v>849</v>
      </c>
      <c r="B585" s="28">
        <v>47746</v>
      </c>
      <c r="C585" s="28">
        <v>89.95</v>
      </c>
      <c r="D585" s="28">
        <v>13.63</v>
      </c>
      <c r="E585" s="29">
        <v>1226.47</v>
      </c>
      <c r="F585" s="29">
        <v>1247.52</v>
      </c>
      <c r="G585" s="28">
        <v>2.7000000000000001E-3</v>
      </c>
      <c r="H585" s="28">
        <v>0</v>
      </c>
      <c r="I585" s="28">
        <v>5.1000000000000004E-3</v>
      </c>
      <c r="J585" s="28">
        <v>1E-3</v>
      </c>
      <c r="K585" s="28">
        <v>6.4000000000000003E-3</v>
      </c>
      <c r="L585" s="28">
        <v>0.97470000000000001</v>
      </c>
      <c r="M585" s="28">
        <v>1.01E-2</v>
      </c>
      <c r="N585" s="28">
        <v>0.41010000000000002</v>
      </c>
      <c r="O585" s="28">
        <v>0</v>
      </c>
      <c r="P585" s="28">
        <v>0.1328</v>
      </c>
      <c r="Q585" s="28">
        <v>57.02</v>
      </c>
      <c r="R585" s="29">
        <v>49521.35</v>
      </c>
      <c r="S585" s="28">
        <v>0.22789999999999999</v>
      </c>
      <c r="T585" s="28">
        <v>0.1603</v>
      </c>
      <c r="U585" s="28">
        <v>0.61170000000000002</v>
      </c>
      <c r="V585" s="28">
        <v>18.16</v>
      </c>
      <c r="W585" s="28">
        <v>9.39</v>
      </c>
      <c r="X585" s="29">
        <v>61887.38</v>
      </c>
      <c r="Y585" s="28">
        <v>126.61</v>
      </c>
      <c r="Z585" s="29">
        <v>99911.35</v>
      </c>
      <c r="AA585" s="28">
        <v>0.88300000000000001</v>
      </c>
      <c r="AB585" s="28">
        <v>6.6299999999999998E-2</v>
      </c>
      <c r="AC585" s="28">
        <v>4.9399999999999999E-2</v>
      </c>
      <c r="AD585" s="28">
        <v>1.4E-3</v>
      </c>
      <c r="AE585" s="28">
        <v>0.1174</v>
      </c>
      <c r="AF585" s="28">
        <v>99.91</v>
      </c>
      <c r="AG585" s="29">
        <v>2457.36</v>
      </c>
      <c r="AH585" s="28">
        <v>357.94</v>
      </c>
      <c r="AI585" s="29">
        <v>94149.75</v>
      </c>
      <c r="AJ585" s="28" t="s">
        <v>16</v>
      </c>
      <c r="AK585" s="29">
        <v>29885</v>
      </c>
      <c r="AL585" s="29">
        <v>41069.949999999997</v>
      </c>
      <c r="AM585" s="28">
        <v>34.1</v>
      </c>
      <c r="AN585" s="28">
        <v>23.35</v>
      </c>
      <c r="AO585" s="28">
        <v>25.44</v>
      </c>
      <c r="AP585" s="28">
        <v>4.3499999999999996</v>
      </c>
      <c r="AQ585" s="29">
        <v>1137.53</v>
      </c>
      <c r="AR585" s="28">
        <v>1.0446</v>
      </c>
      <c r="AS585" s="29">
        <v>1066.92</v>
      </c>
      <c r="AT585" s="29">
        <v>1900.49</v>
      </c>
      <c r="AU585" s="29">
        <v>5058.26</v>
      </c>
      <c r="AV585" s="28">
        <v>826.7</v>
      </c>
      <c r="AW585" s="28">
        <v>226.78</v>
      </c>
      <c r="AX585" s="29">
        <v>9079.16</v>
      </c>
      <c r="AY585" s="29">
        <v>5170.1400000000003</v>
      </c>
      <c r="AZ585" s="28">
        <v>0.56510000000000005</v>
      </c>
      <c r="BA585" s="29">
        <v>3168.77</v>
      </c>
      <c r="BB585" s="28">
        <v>0.34639999999999999</v>
      </c>
      <c r="BC585" s="28">
        <v>809.64</v>
      </c>
      <c r="BD585" s="28">
        <v>8.8499999999999995E-2</v>
      </c>
      <c r="BE585" s="29">
        <v>9148.5400000000009</v>
      </c>
      <c r="BF585" s="29">
        <v>5160.99</v>
      </c>
      <c r="BG585" s="28">
        <v>1.9973000000000001</v>
      </c>
      <c r="BH585" s="28">
        <v>0.5504</v>
      </c>
      <c r="BI585" s="28">
        <v>0.2268</v>
      </c>
      <c r="BJ585" s="28">
        <v>0.1603</v>
      </c>
      <c r="BK585" s="28">
        <v>3.8600000000000002E-2</v>
      </c>
      <c r="BL585" s="28">
        <v>2.4E-2</v>
      </c>
    </row>
    <row r="586" spans="1:64" x14ac:dyDescent="0.25">
      <c r="A586" s="28" t="s">
        <v>850</v>
      </c>
      <c r="B586" s="28">
        <v>48397</v>
      </c>
      <c r="C586" s="28">
        <v>65.900000000000006</v>
      </c>
      <c r="D586" s="28">
        <v>13.29</v>
      </c>
      <c r="E586" s="28">
        <v>875.95</v>
      </c>
      <c r="F586" s="28">
        <v>875.71</v>
      </c>
      <c r="G586" s="28">
        <v>2.8E-3</v>
      </c>
      <c r="H586" s="28">
        <v>5.0000000000000001E-4</v>
      </c>
      <c r="I586" s="28">
        <v>3.5000000000000001E-3</v>
      </c>
      <c r="J586" s="28">
        <v>8.0000000000000004E-4</v>
      </c>
      <c r="K586" s="28">
        <v>7.4000000000000003E-3</v>
      </c>
      <c r="L586" s="28">
        <v>0.97519999999999996</v>
      </c>
      <c r="M586" s="28">
        <v>9.7999999999999997E-3</v>
      </c>
      <c r="N586" s="28">
        <v>0.21820000000000001</v>
      </c>
      <c r="O586" s="28">
        <v>0</v>
      </c>
      <c r="P586" s="28">
        <v>0.113</v>
      </c>
      <c r="Q586" s="28">
        <v>43.39</v>
      </c>
      <c r="R586" s="29">
        <v>51321.64</v>
      </c>
      <c r="S586" s="28">
        <v>0.22389999999999999</v>
      </c>
      <c r="T586" s="28">
        <v>0.1928</v>
      </c>
      <c r="U586" s="28">
        <v>0.58330000000000004</v>
      </c>
      <c r="V586" s="28">
        <v>17.2</v>
      </c>
      <c r="W586" s="28">
        <v>6.47</v>
      </c>
      <c r="X586" s="29">
        <v>64484.88</v>
      </c>
      <c r="Y586" s="28">
        <v>131.79</v>
      </c>
      <c r="Z586" s="29">
        <v>115409.8</v>
      </c>
      <c r="AA586" s="28">
        <v>0.87849999999999995</v>
      </c>
      <c r="AB586" s="28">
        <v>8.3900000000000002E-2</v>
      </c>
      <c r="AC586" s="28">
        <v>3.6299999999999999E-2</v>
      </c>
      <c r="AD586" s="28">
        <v>1.2999999999999999E-3</v>
      </c>
      <c r="AE586" s="28">
        <v>0.12189999999999999</v>
      </c>
      <c r="AF586" s="28">
        <v>115.41</v>
      </c>
      <c r="AG586" s="29">
        <v>2870.47</v>
      </c>
      <c r="AH586" s="28">
        <v>422.83</v>
      </c>
      <c r="AI586" s="29">
        <v>115597.04</v>
      </c>
      <c r="AJ586" s="28" t="s">
        <v>16</v>
      </c>
      <c r="AK586" s="29">
        <v>33332</v>
      </c>
      <c r="AL586" s="29">
        <v>47243.92</v>
      </c>
      <c r="AM586" s="28">
        <v>39.28</v>
      </c>
      <c r="AN586" s="28">
        <v>23.88</v>
      </c>
      <c r="AO586" s="28">
        <v>27.3</v>
      </c>
      <c r="AP586" s="28">
        <v>4.93</v>
      </c>
      <c r="AQ586" s="29">
        <v>1182.55</v>
      </c>
      <c r="AR586" s="28">
        <v>1.0874999999999999</v>
      </c>
      <c r="AS586" s="29">
        <v>1200</v>
      </c>
      <c r="AT586" s="29">
        <v>1695.86</v>
      </c>
      <c r="AU586" s="29">
        <v>5364.57</v>
      </c>
      <c r="AV586" s="28">
        <v>930.04</v>
      </c>
      <c r="AW586" s="28">
        <v>155.13999999999999</v>
      </c>
      <c r="AX586" s="29">
        <v>9345.61</v>
      </c>
      <c r="AY586" s="29">
        <v>4566.7299999999996</v>
      </c>
      <c r="AZ586" s="28">
        <v>0.50439999999999996</v>
      </c>
      <c r="BA586" s="29">
        <v>3922.53</v>
      </c>
      <c r="BB586" s="28">
        <v>0.43319999999999997</v>
      </c>
      <c r="BC586" s="28">
        <v>564.92999999999995</v>
      </c>
      <c r="BD586" s="28">
        <v>6.2399999999999997E-2</v>
      </c>
      <c r="BE586" s="29">
        <v>9054.18</v>
      </c>
      <c r="BF586" s="29">
        <v>4122.5600000000004</v>
      </c>
      <c r="BG586" s="28">
        <v>1.1903999999999999</v>
      </c>
      <c r="BH586" s="28">
        <v>0.5716</v>
      </c>
      <c r="BI586" s="28">
        <v>0.2155</v>
      </c>
      <c r="BJ586" s="28">
        <v>0.1527</v>
      </c>
      <c r="BK586" s="28">
        <v>3.2399999999999998E-2</v>
      </c>
      <c r="BL586" s="28">
        <v>2.7799999999999998E-2</v>
      </c>
    </row>
    <row r="587" spans="1:64" x14ac:dyDescent="0.25">
      <c r="A587" s="28" t="s">
        <v>851</v>
      </c>
      <c r="B587" s="28">
        <v>45047</v>
      </c>
      <c r="C587" s="28">
        <v>32.86</v>
      </c>
      <c r="D587" s="28">
        <v>274.61</v>
      </c>
      <c r="E587" s="29">
        <v>9022.81</v>
      </c>
      <c r="F587" s="29">
        <v>8564.6200000000008</v>
      </c>
      <c r="G587" s="28">
        <v>4.6899999999999997E-2</v>
      </c>
      <c r="H587" s="28">
        <v>4.0000000000000002E-4</v>
      </c>
      <c r="I587" s="28">
        <v>0.13669999999999999</v>
      </c>
      <c r="J587" s="28">
        <v>1.4E-3</v>
      </c>
      <c r="K587" s="28">
        <v>3.3799999999999997E-2</v>
      </c>
      <c r="L587" s="28">
        <v>0.72650000000000003</v>
      </c>
      <c r="M587" s="28">
        <v>5.4199999999999998E-2</v>
      </c>
      <c r="N587" s="28">
        <v>0.24440000000000001</v>
      </c>
      <c r="O587" s="28">
        <v>3.8600000000000002E-2</v>
      </c>
      <c r="P587" s="28">
        <v>0.1139</v>
      </c>
      <c r="Q587" s="28">
        <v>387.52</v>
      </c>
      <c r="R587" s="29">
        <v>64806.85</v>
      </c>
      <c r="S587" s="28">
        <v>0.2311</v>
      </c>
      <c r="T587" s="28">
        <v>0.20610000000000001</v>
      </c>
      <c r="U587" s="28">
        <v>0.56269999999999998</v>
      </c>
      <c r="V587" s="28">
        <v>18.96</v>
      </c>
      <c r="W587" s="28">
        <v>43.81</v>
      </c>
      <c r="X587" s="29">
        <v>87058.65</v>
      </c>
      <c r="Y587" s="28">
        <v>203</v>
      </c>
      <c r="Z587" s="29">
        <v>166567.44</v>
      </c>
      <c r="AA587" s="28">
        <v>0.76839999999999997</v>
      </c>
      <c r="AB587" s="28">
        <v>0.21279999999999999</v>
      </c>
      <c r="AC587" s="28">
        <v>1.77E-2</v>
      </c>
      <c r="AD587" s="28">
        <v>1.1000000000000001E-3</v>
      </c>
      <c r="AE587" s="28">
        <v>0.23169999999999999</v>
      </c>
      <c r="AF587" s="28">
        <v>166.57</v>
      </c>
      <c r="AG587" s="29">
        <v>6634.68</v>
      </c>
      <c r="AH587" s="28">
        <v>788.76</v>
      </c>
      <c r="AI587" s="29">
        <v>185907.8</v>
      </c>
      <c r="AJ587" s="28" t="s">
        <v>16</v>
      </c>
      <c r="AK587" s="29">
        <v>42298</v>
      </c>
      <c r="AL587" s="29">
        <v>64910.1</v>
      </c>
      <c r="AM587" s="28">
        <v>72.239999999999995</v>
      </c>
      <c r="AN587" s="28">
        <v>38.950000000000003</v>
      </c>
      <c r="AO587" s="28">
        <v>38.770000000000003</v>
      </c>
      <c r="AP587" s="28">
        <v>5.01</v>
      </c>
      <c r="AQ587" s="28">
        <v>970.49</v>
      </c>
      <c r="AR587" s="28">
        <v>0.82930000000000004</v>
      </c>
      <c r="AS587" s="29">
        <v>1148.3499999999999</v>
      </c>
      <c r="AT587" s="29">
        <v>1970.08</v>
      </c>
      <c r="AU587" s="29">
        <v>6286.65</v>
      </c>
      <c r="AV587" s="29">
        <v>1163.5999999999999</v>
      </c>
      <c r="AW587" s="28">
        <v>394.5</v>
      </c>
      <c r="AX587" s="29">
        <v>10963.18</v>
      </c>
      <c r="AY587" s="29">
        <v>3381.31</v>
      </c>
      <c r="AZ587" s="28">
        <v>0.3241</v>
      </c>
      <c r="BA587" s="29">
        <v>6456.43</v>
      </c>
      <c r="BB587" s="28">
        <v>0.61880000000000002</v>
      </c>
      <c r="BC587" s="28">
        <v>595.28</v>
      </c>
      <c r="BD587" s="28">
        <v>5.7099999999999998E-2</v>
      </c>
      <c r="BE587" s="29">
        <v>10433.030000000001</v>
      </c>
      <c r="BF587" s="29">
        <v>2021.13</v>
      </c>
      <c r="BG587" s="28">
        <v>0.3276</v>
      </c>
      <c r="BH587" s="28">
        <v>0.61990000000000001</v>
      </c>
      <c r="BI587" s="28">
        <v>0.22470000000000001</v>
      </c>
      <c r="BJ587" s="28">
        <v>0.11070000000000001</v>
      </c>
      <c r="BK587" s="28">
        <v>2.58E-2</v>
      </c>
      <c r="BL587" s="28">
        <v>1.9E-2</v>
      </c>
    </row>
    <row r="588" spans="1:64" x14ac:dyDescent="0.25">
      <c r="A588" s="28" t="s">
        <v>852</v>
      </c>
      <c r="B588" s="28">
        <v>49106</v>
      </c>
      <c r="C588" s="28">
        <v>128.19</v>
      </c>
      <c r="D588" s="28">
        <v>12.68</v>
      </c>
      <c r="E588" s="29">
        <v>1625.52</v>
      </c>
      <c r="F588" s="29">
        <v>1608.19</v>
      </c>
      <c r="G588" s="28">
        <v>4.0000000000000001E-3</v>
      </c>
      <c r="H588" s="28">
        <v>2.0000000000000001E-4</v>
      </c>
      <c r="I588" s="28">
        <v>4.7000000000000002E-3</v>
      </c>
      <c r="J588" s="28">
        <v>1.6000000000000001E-3</v>
      </c>
      <c r="K588" s="28">
        <v>7.1999999999999998E-3</v>
      </c>
      <c r="L588" s="28">
        <v>0.96499999999999997</v>
      </c>
      <c r="M588" s="28">
        <v>1.7299999999999999E-2</v>
      </c>
      <c r="N588" s="28">
        <v>0.378</v>
      </c>
      <c r="O588" s="28">
        <v>8.9999999999999998E-4</v>
      </c>
      <c r="P588" s="28">
        <v>0.12970000000000001</v>
      </c>
      <c r="Q588" s="28">
        <v>74.19</v>
      </c>
      <c r="R588" s="29">
        <v>51916.31</v>
      </c>
      <c r="S588" s="28">
        <v>0.21110000000000001</v>
      </c>
      <c r="T588" s="28">
        <v>0.18559999999999999</v>
      </c>
      <c r="U588" s="28">
        <v>0.60319999999999996</v>
      </c>
      <c r="V588" s="28">
        <v>18.04</v>
      </c>
      <c r="W588" s="28">
        <v>11.89</v>
      </c>
      <c r="X588" s="29">
        <v>66193.149999999994</v>
      </c>
      <c r="Y588" s="28">
        <v>132.03</v>
      </c>
      <c r="Z588" s="29">
        <v>142094.68</v>
      </c>
      <c r="AA588" s="28">
        <v>0.77839999999999998</v>
      </c>
      <c r="AB588" s="28">
        <v>0.14130000000000001</v>
      </c>
      <c r="AC588" s="28">
        <v>7.9200000000000007E-2</v>
      </c>
      <c r="AD588" s="28">
        <v>1.1999999999999999E-3</v>
      </c>
      <c r="AE588" s="28">
        <v>0.22239999999999999</v>
      </c>
      <c r="AF588" s="28">
        <v>142.09</v>
      </c>
      <c r="AG588" s="29">
        <v>3995.72</v>
      </c>
      <c r="AH588" s="28">
        <v>458.72</v>
      </c>
      <c r="AI588" s="29">
        <v>139064.72</v>
      </c>
      <c r="AJ588" s="28" t="s">
        <v>16</v>
      </c>
      <c r="AK588" s="29">
        <v>32461</v>
      </c>
      <c r="AL588" s="29">
        <v>44813.99</v>
      </c>
      <c r="AM588" s="28">
        <v>40.56</v>
      </c>
      <c r="AN588" s="28">
        <v>27.06</v>
      </c>
      <c r="AO588" s="28">
        <v>28.62</v>
      </c>
      <c r="AP588" s="28">
        <v>4.3600000000000003</v>
      </c>
      <c r="AQ588" s="28">
        <v>899.83</v>
      </c>
      <c r="AR588" s="28">
        <v>1.0555000000000001</v>
      </c>
      <c r="AS588" s="29">
        <v>1207.98</v>
      </c>
      <c r="AT588" s="29">
        <v>1895.92</v>
      </c>
      <c r="AU588" s="29">
        <v>5035.3900000000003</v>
      </c>
      <c r="AV588" s="28">
        <v>809.8</v>
      </c>
      <c r="AW588" s="28">
        <v>246.79</v>
      </c>
      <c r="AX588" s="29">
        <v>9195.9</v>
      </c>
      <c r="AY588" s="29">
        <v>4206.83</v>
      </c>
      <c r="AZ588" s="28">
        <v>0.46500000000000002</v>
      </c>
      <c r="BA588" s="29">
        <v>4083.18</v>
      </c>
      <c r="BB588" s="28">
        <v>0.45129999999999998</v>
      </c>
      <c r="BC588" s="28">
        <v>757.4</v>
      </c>
      <c r="BD588" s="28">
        <v>8.3699999999999997E-2</v>
      </c>
      <c r="BE588" s="29">
        <v>9047.4</v>
      </c>
      <c r="BF588" s="29">
        <v>3446.27</v>
      </c>
      <c r="BG588" s="28">
        <v>1.0238</v>
      </c>
      <c r="BH588" s="28">
        <v>0.56620000000000004</v>
      </c>
      <c r="BI588" s="28">
        <v>0.21679999999999999</v>
      </c>
      <c r="BJ588" s="28">
        <v>0.15079999999999999</v>
      </c>
      <c r="BK588" s="28">
        <v>3.5999999999999997E-2</v>
      </c>
      <c r="BL588" s="28">
        <v>3.0300000000000001E-2</v>
      </c>
    </row>
    <row r="589" spans="1:64" x14ac:dyDescent="0.25">
      <c r="A589" s="28" t="s">
        <v>853</v>
      </c>
      <c r="B589" s="28">
        <v>45062</v>
      </c>
      <c r="C589" s="28">
        <v>26.38</v>
      </c>
      <c r="D589" s="28">
        <v>169.41</v>
      </c>
      <c r="E589" s="29">
        <v>4469.32</v>
      </c>
      <c r="F589" s="29">
        <v>4370.62</v>
      </c>
      <c r="G589" s="28">
        <v>4.8300000000000003E-2</v>
      </c>
      <c r="H589" s="28">
        <v>4.0000000000000002E-4</v>
      </c>
      <c r="I589" s="28">
        <v>5.74E-2</v>
      </c>
      <c r="J589" s="28">
        <v>1E-3</v>
      </c>
      <c r="K589" s="28">
        <v>2.01E-2</v>
      </c>
      <c r="L589" s="28">
        <v>0.84219999999999995</v>
      </c>
      <c r="M589" s="28">
        <v>3.0700000000000002E-2</v>
      </c>
      <c r="N589" s="28">
        <v>0.14680000000000001</v>
      </c>
      <c r="O589" s="28">
        <v>1.7500000000000002E-2</v>
      </c>
      <c r="P589" s="28">
        <v>0.10290000000000001</v>
      </c>
      <c r="Q589" s="28">
        <v>196.83</v>
      </c>
      <c r="R589" s="29">
        <v>66222.850000000006</v>
      </c>
      <c r="S589" s="28">
        <v>0.27039999999999997</v>
      </c>
      <c r="T589" s="28">
        <v>0.18840000000000001</v>
      </c>
      <c r="U589" s="28">
        <v>0.5413</v>
      </c>
      <c r="V589" s="28">
        <v>19.18</v>
      </c>
      <c r="W589" s="28">
        <v>23.78</v>
      </c>
      <c r="X589" s="29">
        <v>88598.14</v>
      </c>
      <c r="Y589" s="28">
        <v>186.45</v>
      </c>
      <c r="Z589" s="29">
        <v>234619.01</v>
      </c>
      <c r="AA589" s="28">
        <v>0.74299999999999999</v>
      </c>
      <c r="AB589" s="28">
        <v>0.2382</v>
      </c>
      <c r="AC589" s="28">
        <v>1.8100000000000002E-2</v>
      </c>
      <c r="AD589" s="28">
        <v>8.0000000000000004E-4</v>
      </c>
      <c r="AE589" s="28">
        <v>0.2571</v>
      </c>
      <c r="AF589" s="28">
        <v>234.62</v>
      </c>
      <c r="AG589" s="29">
        <v>8355.98</v>
      </c>
      <c r="AH589" s="28">
        <v>915.44</v>
      </c>
      <c r="AI589" s="29">
        <v>261091.59</v>
      </c>
      <c r="AJ589" s="28" t="s">
        <v>16</v>
      </c>
      <c r="AK589" s="29">
        <v>44855</v>
      </c>
      <c r="AL589" s="29">
        <v>76208.679999999993</v>
      </c>
      <c r="AM589" s="28">
        <v>63.77</v>
      </c>
      <c r="AN589" s="28">
        <v>34.479999999999997</v>
      </c>
      <c r="AO589" s="28">
        <v>37.74</v>
      </c>
      <c r="AP589" s="28">
        <v>4.97</v>
      </c>
      <c r="AQ589" s="29">
        <v>1001.15</v>
      </c>
      <c r="AR589" s="28">
        <v>0.68940000000000001</v>
      </c>
      <c r="AS589" s="29">
        <v>1197.53</v>
      </c>
      <c r="AT589" s="29">
        <v>2062.5500000000002</v>
      </c>
      <c r="AU589" s="29">
        <v>6274.71</v>
      </c>
      <c r="AV589" s="29">
        <v>1226.3900000000001</v>
      </c>
      <c r="AW589" s="28">
        <v>342.49</v>
      </c>
      <c r="AX589" s="29">
        <v>11103.67</v>
      </c>
      <c r="AY589" s="29">
        <v>2841.78</v>
      </c>
      <c r="AZ589" s="28">
        <v>0.26090000000000002</v>
      </c>
      <c r="BA589" s="29">
        <v>7567.22</v>
      </c>
      <c r="BB589" s="28">
        <v>0.69489999999999996</v>
      </c>
      <c r="BC589" s="28">
        <v>481.25</v>
      </c>
      <c r="BD589" s="28">
        <v>4.4200000000000003E-2</v>
      </c>
      <c r="BE589" s="29">
        <v>10890.26</v>
      </c>
      <c r="BF589" s="29">
        <v>1008.85</v>
      </c>
      <c r="BG589" s="28">
        <v>0.1164</v>
      </c>
      <c r="BH589" s="28">
        <v>0.62139999999999995</v>
      </c>
      <c r="BI589" s="28">
        <v>0.22120000000000001</v>
      </c>
      <c r="BJ589" s="28">
        <v>0.1042</v>
      </c>
      <c r="BK589" s="28">
        <v>2.9100000000000001E-2</v>
      </c>
      <c r="BL589" s="28">
        <v>2.4E-2</v>
      </c>
    </row>
    <row r="590" spans="1:64" x14ac:dyDescent="0.25">
      <c r="A590" s="28" t="s">
        <v>854</v>
      </c>
      <c r="B590" s="28">
        <v>49668</v>
      </c>
      <c r="C590" s="28">
        <v>101.9</v>
      </c>
      <c r="D590" s="28">
        <v>18.27</v>
      </c>
      <c r="E590" s="29">
        <v>1862.22</v>
      </c>
      <c r="F590" s="29">
        <v>1845.14</v>
      </c>
      <c r="G590" s="28">
        <v>4.1999999999999997E-3</v>
      </c>
      <c r="H590" s="28">
        <v>2.0000000000000001E-4</v>
      </c>
      <c r="I590" s="28">
        <v>4.8999999999999998E-3</v>
      </c>
      <c r="J590" s="28">
        <v>1.4E-3</v>
      </c>
      <c r="K590" s="28">
        <v>1.06E-2</v>
      </c>
      <c r="L590" s="28">
        <v>0.95960000000000001</v>
      </c>
      <c r="M590" s="28">
        <v>1.9099999999999999E-2</v>
      </c>
      <c r="N590" s="28">
        <v>0.41399999999999998</v>
      </c>
      <c r="O590" s="28">
        <v>7.4000000000000003E-3</v>
      </c>
      <c r="P590" s="28">
        <v>0.14230000000000001</v>
      </c>
      <c r="Q590" s="28">
        <v>86.32</v>
      </c>
      <c r="R590" s="29">
        <v>52681.85</v>
      </c>
      <c r="S590" s="28">
        <v>0.19120000000000001</v>
      </c>
      <c r="T590" s="28">
        <v>0.18970000000000001</v>
      </c>
      <c r="U590" s="28">
        <v>0.61919999999999997</v>
      </c>
      <c r="V590" s="28">
        <v>17.760000000000002</v>
      </c>
      <c r="W590" s="28">
        <v>12.2</v>
      </c>
      <c r="X590" s="29">
        <v>70657.350000000006</v>
      </c>
      <c r="Y590" s="28">
        <v>147.94999999999999</v>
      </c>
      <c r="Z590" s="29">
        <v>134925.92000000001</v>
      </c>
      <c r="AA590" s="28">
        <v>0.78200000000000003</v>
      </c>
      <c r="AB590" s="28">
        <v>0.1623</v>
      </c>
      <c r="AC590" s="28">
        <v>5.4199999999999998E-2</v>
      </c>
      <c r="AD590" s="28">
        <v>1.4E-3</v>
      </c>
      <c r="AE590" s="28">
        <v>0.22040000000000001</v>
      </c>
      <c r="AF590" s="28">
        <v>134.93</v>
      </c>
      <c r="AG590" s="29">
        <v>3859.35</v>
      </c>
      <c r="AH590" s="28">
        <v>455.59</v>
      </c>
      <c r="AI590" s="29">
        <v>135527.70000000001</v>
      </c>
      <c r="AJ590" s="28" t="s">
        <v>16</v>
      </c>
      <c r="AK590" s="29">
        <v>30208</v>
      </c>
      <c r="AL590" s="29">
        <v>43384.47</v>
      </c>
      <c r="AM590" s="28">
        <v>42.36</v>
      </c>
      <c r="AN590" s="28">
        <v>26.52</v>
      </c>
      <c r="AO590" s="28">
        <v>29.84</v>
      </c>
      <c r="AP590" s="28">
        <v>4.2699999999999996</v>
      </c>
      <c r="AQ590" s="29">
        <v>1144.44</v>
      </c>
      <c r="AR590" s="28">
        <v>1.0636000000000001</v>
      </c>
      <c r="AS590" s="29">
        <v>1107.92</v>
      </c>
      <c r="AT590" s="29">
        <v>1882.61</v>
      </c>
      <c r="AU590" s="29">
        <v>5135.78</v>
      </c>
      <c r="AV590" s="28">
        <v>862.16</v>
      </c>
      <c r="AW590" s="28">
        <v>203.5</v>
      </c>
      <c r="AX590" s="29">
        <v>9191.9699999999993</v>
      </c>
      <c r="AY590" s="29">
        <v>4276.12</v>
      </c>
      <c r="AZ590" s="28">
        <v>0.46479999999999999</v>
      </c>
      <c r="BA590" s="29">
        <v>4114.09</v>
      </c>
      <c r="BB590" s="28">
        <v>0.44719999999999999</v>
      </c>
      <c r="BC590" s="28">
        <v>810.48</v>
      </c>
      <c r="BD590" s="28">
        <v>8.8099999999999998E-2</v>
      </c>
      <c r="BE590" s="29">
        <v>9200.69</v>
      </c>
      <c r="BF590" s="29">
        <v>3503.82</v>
      </c>
      <c r="BG590" s="28">
        <v>1.0749</v>
      </c>
      <c r="BH590" s="28">
        <v>0.56159999999999999</v>
      </c>
      <c r="BI590" s="28">
        <v>0.22070000000000001</v>
      </c>
      <c r="BJ590" s="28">
        <v>0.1552</v>
      </c>
      <c r="BK590" s="28">
        <v>3.2000000000000001E-2</v>
      </c>
      <c r="BL590" s="28">
        <v>3.0499999999999999E-2</v>
      </c>
    </row>
    <row r="591" spans="1:64" x14ac:dyDescent="0.25">
      <c r="A591" s="28" t="s">
        <v>855</v>
      </c>
      <c r="B591" s="28">
        <v>45070</v>
      </c>
      <c r="C591" s="28">
        <v>20.67</v>
      </c>
      <c r="D591" s="28">
        <v>172.76</v>
      </c>
      <c r="E591" s="29">
        <v>3570.28</v>
      </c>
      <c r="F591" s="29">
        <v>3109.71</v>
      </c>
      <c r="G591" s="28">
        <v>5.7000000000000002E-3</v>
      </c>
      <c r="H591" s="28">
        <v>2.0000000000000001E-4</v>
      </c>
      <c r="I591" s="28">
        <v>0.31759999999999999</v>
      </c>
      <c r="J591" s="28">
        <v>1.4E-3</v>
      </c>
      <c r="K591" s="28">
        <v>5.7099999999999998E-2</v>
      </c>
      <c r="L591" s="28">
        <v>0.51990000000000003</v>
      </c>
      <c r="M591" s="28">
        <v>9.8100000000000007E-2</v>
      </c>
      <c r="N591" s="28">
        <v>0.71530000000000005</v>
      </c>
      <c r="O591" s="28">
        <v>2.92E-2</v>
      </c>
      <c r="P591" s="28">
        <v>0.15279999999999999</v>
      </c>
      <c r="Q591" s="28">
        <v>139.54</v>
      </c>
      <c r="R591" s="29">
        <v>54136.35</v>
      </c>
      <c r="S591" s="28">
        <v>0.20499999999999999</v>
      </c>
      <c r="T591" s="28">
        <v>0.1956</v>
      </c>
      <c r="U591" s="28">
        <v>0.59950000000000003</v>
      </c>
      <c r="V591" s="28">
        <v>17.91</v>
      </c>
      <c r="W591" s="28">
        <v>22.48</v>
      </c>
      <c r="X591" s="29">
        <v>73680.03</v>
      </c>
      <c r="Y591" s="28">
        <v>156.02000000000001</v>
      </c>
      <c r="Z591" s="29">
        <v>94116.94</v>
      </c>
      <c r="AA591" s="28">
        <v>0.69489999999999996</v>
      </c>
      <c r="AB591" s="28">
        <v>0.26569999999999999</v>
      </c>
      <c r="AC591" s="28">
        <v>3.7100000000000001E-2</v>
      </c>
      <c r="AD591" s="28">
        <v>2.3E-3</v>
      </c>
      <c r="AE591" s="28">
        <v>0.309</v>
      </c>
      <c r="AF591" s="28">
        <v>94.12</v>
      </c>
      <c r="AG591" s="29">
        <v>3085.74</v>
      </c>
      <c r="AH591" s="28">
        <v>415.99</v>
      </c>
      <c r="AI591" s="29">
        <v>97434.62</v>
      </c>
      <c r="AJ591" s="28" t="s">
        <v>16</v>
      </c>
      <c r="AK591" s="29">
        <v>23742</v>
      </c>
      <c r="AL591" s="29">
        <v>34899.370000000003</v>
      </c>
      <c r="AM591" s="28">
        <v>53.25</v>
      </c>
      <c r="AN591" s="28">
        <v>30.73</v>
      </c>
      <c r="AO591" s="28">
        <v>36.06</v>
      </c>
      <c r="AP591" s="28">
        <v>4.55</v>
      </c>
      <c r="AQ591" s="28">
        <v>745.27</v>
      </c>
      <c r="AR591" s="28">
        <v>1.0770999999999999</v>
      </c>
      <c r="AS591" s="29">
        <v>1322.92</v>
      </c>
      <c r="AT591" s="29">
        <v>2034.86</v>
      </c>
      <c r="AU591" s="29">
        <v>6111.32</v>
      </c>
      <c r="AV591" s="29">
        <v>1103.4000000000001</v>
      </c>
      <c r="AW591" s="28">
        <v>465.4</v>
      </c>
      <c r="AX591" s="29">
        <v>11037.9</v>
      </c>
      <c r="AY591" s="29">
        <v>5891.02</v>
      </c>
      <c r="AZ591" s="28">
        <v>0.5333</v>
      </c>
      <c r="BA591" s="29">
        <v>3514.19</v>
      </c>
      <c r="BB591" s="28">
        <v>0.31809999999999999</v>
      </c>
      <c r="BC591" s="29">
        <v>1641.36</v>
      </c>
      <c r="BD591" s="28">
        <v>0.14860000000000001</v>
      </c>
      <c r="BE591" s="29">
        <v>11046.57</v>
      </c>
      <c r="BF591" s="29">
        <v>4237.45</v>
      </c>
      <c r="BG591" s="28">
        <v>1.9269000000000001</v>
      </c>
      <c r="BH591" s="28">
        <v>0.53859999999999997</v>
      </c>
      <c r="BI591" s="28">
        <v>0.20930000000000001</v>
      </c>
      <c r="BJ591" s="28">
        <v>0.2114</v>
      </c>
      <c r="BK591" s="28">
        <v>2.6700000000000002E-2</v>
      </c>
      <c r="BL591" s="28">
        <v>1.4E-2</v>
      </c>
    </row>
    <row r="592" spans="1:64" x14ac:dyDescent="0.25">
      <c r="A592" s="28" t="s">
        <v>856</v>
      </c>
      <c r="B592" s="28">
        <v>45088</v>
      </c>
      <c r="C592" s="28">
        <v>38.520000000000003</v>
      </c>
      <c r="D592" s="28">
        <v>54.9</v>
      </c>
      <c r="E592" s="29">
        <v>2114.84</v>
      </c>
      <c r="F592" s="29">
        <v>2098.62</v>
      </c>
      <c r="G592" s="28">
        <v>1.5599999999999999E-2</v>
      </c>
      <c r="H592" s="28">
        <v>5.0000000000000001E-4</v>
      </c>
      <c r="I592" s="28">
        <v>4.1700000000000001E-2</v>
      </c>
      <c r="J592" s="28">
        <v>1.6999999999999999E-3</v>
      </c>
      <c r="K592" s="28">
        <v>3.1600000000000003E-2</v>
      </c>
      <c r="L592" s="28">
        <v>0.86429999999999996</v>
      </c>
      <c r="M592" s="28">
        <v>4.4600000000000001E-2</v>
      </c>
      <c r="N592" s="28">
        <v>0.3468</v>
      </c>
      <c r="O592" s="28">
        <v>7.9000000000000008E-3</v>
      </c>
      <c r="P592" s="28">
        <v>0.123</v>
      </c>
      <c r="Q592" s="28">
        <v>103.19</v>
      </c>
      <c r="R592" s="29">
        <v>58385.07</v>
      </c>
      <c r="S592" s="28">
        <v>0.25330000000000003</v>
      </c>
      <c r="T592" s="28">
        <v>0.19259999999999999</v>
      </c>
      <c r="U592" s="28">
        <v>0.55410000000000004</v>
      </c>
      <c r="V592" s="28">
        <v>17.32</v>
      </c>
      <c r="W592" s="28">
        <v>14.53</v>
      </c>
      <c r="X592" s="29">
        <v>78472.990000000005</v>
      </c>
      <c r="Y592" s="28">
        <v>140.81</v>
      </c>
      <c r="Z592" s="29">
        <v>188795.31</v>
      </c>
      <c r="AA592" s="28">
        <v>0.6653</v>
      </c>
      <c r="AB592" s="28">
        <v>0.30209999999999998</v>
      </c>
      <c r="AC592" s="28">
        <v>3.15E-2</v>
      </c>
      <c r="AD592" s="28">
        <v>1.1999999999999999E-3</v>
      </c>
      <c r="AE592" s="28">
        <v>0.33550000000000002</v>
      </c>
      <c r="AF592" s="28">
        <v>188.8</v>
      </c>
      <c r="AG592" s="29">
        <v>6188.87</v>
      </c>
      <c r="AH592" s="28">
        <v>632.25</v>
      </c>
      <c r="AI592" s="29">
        <v>200518.04</v>
      </c>
      <c r="AJ592" s="28" t="s">
        <v>16</v>
      </c>
      <c r="AK592" s="29">
        <v>32389</v>
      </c>
      <c r="AL592" s="29">
        <v>47888</v>
      </c>
      <c r="AM592" s="28">
        <v>56.84</v>
      </c>
      <c r="AN592" s="28">
        <v>32.020000000000003</v>
      </c>
      <c r="AO592" s="28">
        <v>35.97</v>
      </c>
      <c r="AP592" s="28">
        <v>4.78</v>
      </c>
      <c r="AQ592" s="29">
        <v>1229.26</v>
      </c>
      <c r="AR592" s="28">
        <v>1.0078</v>
      </c>
      <c r="AS592" s="29">
        <v>1241.47</v>
      </c>
      <c r="AT592" s="29">
        <v>1869.21</v>
      </c>
      <c r="AU592" s="29">
        <v>5847.18</v>
      </c>
      <c r="AV592" s="29">
        <v>1050.98</v>
      </c>
      <c r="AW592" s="28">
        <v>308.62</v>
      </c>
      <c r="AX592" s="29">
        <v>10317.450000000001</v>
      </c>
      <c r="AY592" s="29">
        <v>3466.14</v>
      </c>
      <c r="AZ592" s="28">
        <v>0.33839999999999998</v>
      </c>
      <c r="BA592" s="29">
        <v>6080.11</v>
      </c>
      <c r="BB592" s="28">
        <v>0.59370000000000001</v>
      </c>
      <c r="BC592" s="28">
        <v>695.2</v>
      </c>
      <c r="BD592" s="28">
        <v>6.7900000000000002E-2</v>
      </c>
      <c r="BE592" s="29">
        <v>10241.459999999999</v>
      </c>
      <c r="BF592" s="29">
        <v>1903.06</v>
      </c>
      <c r="BG592" s="28">
        <v>0.40760000000000002</v>
      </c>
      <c r="BH592" s="28">
        <v>0.58919999999999995</v>
      </c>
      <c r="BI592" s="28">
        <v>0.21410000000000001</v>
      </c>
      <c r="BJ592" s="28">
        <v>0.14199999999999999</v>
      </c>
      <c r="BK592" s="28">
        <v>3.2800000000000003E-2</v>
      </c>
      <c r="BL592" s="28">
        <v>2.1899999999999999E-2</v>
      </c>
    </row>
    <row r="593" spans="1:64" x14ac:dyDescent="0.25">
      <c r="A593" s="28" t="s">
        <v>857</v>
      </c>
      <c r="B593" s="28">
        <v>45096</v>
      </c>
      <c r="C593" s="28">
        <v>63.48</v>
      </c>
      <c r="D593" s="28">
        <v>34.61</v>
      </c>
      <c r="E593" s="29">
        <v>2197.14</v>
      </c>
      <c r="F593" s="29">
        <v>2125.81</v>
      </c>
      <c r="G593" s="28">
        <v>5.5999999999999999E-3</v>
      </c>
      <c r="H593" s="28">
        <v>2.9999999999999997E-4</v>
      </c>
      <c r="I593" s="28">
        <v>4.5699999999999998E-2</v>
      </c>
      <c r="J593" s="28">
        <v>1.5E-3</v>
      </c>
      <c r="K593" s="28">
        <v>4.9000000000000002E-2</v>
      </c>
      <c r="L593" s="28">
        <v>0.84030000000000005</v>
      </c>
      <c r="M593" s="28">
        <v>5.7700000000000001E-2</v>
      </c>
      <c r="N593" s="28">
        <v>0.5323</v>
      </c>
      <c r="O593" s="28">
        <v>7.3000000000000001E-3</v>
      </c>
      <c r="P593" s="28">
        <v>0.1502</v>
      </c>
      <c r="Q593" s="28">
        <v>93.71</v>
      </c>
      <c r="R593" s="29">
        <v>52701.22</v>
      </c>
      <c r="S593" s="28">
        <v>0.18870000000000001</v>
      </c>
      <c r="T593" s="28">
        <v>0.16589999999999999</v>
      </c>
      <c r="U593" s="28">
        <v>0.64539999999999997</v>
      </c>
      <c r="V593" s="28">
        <v>18.22</v>
      </c>
      <c r="W593" s="28">
        <v>13.62</v>
      </c>
      <c r="X593" s="29">
        <v>69159.850000000006</v>
      </c>
      <c r="Y593" s="28">
        <v>157.19999999999999</v>
      </c>
      <c r="Z593" s="29">
        <v>95317.17</v>
      </c>
      <c r="AA593" s="28">
        <v>0.74539999999999995</v>
      </c>
      <c r="AB593" s="28">
        <v>0.20910000000000001</v>
      </c>
      <c r="AC593" s="28">
        <v>4.41E-2</v>
      </c>
      <c r="AD593" s="28">
        <v>1.4E-3</v>
      </c>
      <c r="AE593" s="28">
        <v>0.25590000000000002</v>
      </c>
      <c r="AF593" s="28">
        <v>95.32</v>
      </c>
      <c r="AG593" s="29">
        <v>2727.69</v>
      </c>
      <c r="AH593" s="28">
        <v>362.02</v>
      </c>
      <c r="AI593" s="29">
        <v>95198.85</v>
      </c>
      <c r="AJ593" s="28" t="s">
        <v>16</v>
      </c>
      <c r="AK593" s="29">
        <v>26381</v>
      </c>
      <c r="AL593" s="29">
        <v>38272.17</v>
      </c>
      <c r="AM593" s="28">
        <v>45.09</v>
      </c>
      <c r="AN593" s="28">
        <v>26.68</v>
      </c>
      <c r="AO593" s="28">
        <v>31.79</v>
      </c>
      <c r="AP593" s="28">
        <v>4.5</v>
      </c>
      <c r="AQ593" s="28">
        <v>596.38</v>
      </c>
      <c r="AR593" s="28">
        <v>0.92300000000000004</v>
      </c>
      <c r="AS593" s="29">
        <v>1078.23</v>
      </c>
      <c r="AT593" s="29">
        <v>1766.42</v>
      </c>
      <c r="AU593" s="29">
        <v>5313.39</v>
      </c>
      <c r="AV593" s="28">
        <v>869.3</v>
      </c>
      <c r="AW593" s="28">
        <v>236.07</v>
      </c>
      <c r="AX593" s="29">
        <v>9263.41</v>
      </c>
      <c r="AY593" s="29">
        <v>5303.93</v>
      </c>
      <c r="AZ593" s="28">
        <v>0.56589999999999996</v>
      </c>
      <c r="BA593" s="29">
        <v>2962.07</v>
      </c>
      <c r="BB593" s="28">
        <v>0.316</v>
      </c>
      <c r="BC593" s="29">
        <v>1106.67</v>
      </c>
      <c r="BD593" s="28">
        <v>0.1181</v>
      </c>
      <c r="BE593" s="29">
        <v>9372.67</v>
      </c>
      <c r="BF593" s="29">
        <v>4612.63</v>
      </c>
      <c r="BG593" s="28">
        <v>1.8813</v>
      </c>
      <c r="BH593" s="28">
        <v>0.54959999999999998</v>
      </c>
      <c r="BI593" s="28">
        <v>0.22620000000000001</v>
      </c>
      <c r="BJ593" s="28">
        <v>0.1641</v>
      </c>
      <c r="BK593" s="28">
        <v>3.7900000000000003E-2</v>
      </c>
      <c r="BL593" s="28">
        <v>2.2200000000000001E-2</v>
      </c>
    </row>
    <row r="594" spans="1:64" x14ac:dyDescent="0.25">
      <c r="A594" s="28" t="s">
        <v>858</v>
      </c>
      <c r="B594" s="28">
        <v>46367</v>
      </c>
      <c r="C594" s="28">
        <v>68.099999999999994</v>
      </c>
      <c r="D594" s="28">
        <v>17.38</v>
      </c>
      <c r="E594" s="29">
        <v>1183.29</v>
      </c>
      <c r="F594" s="29">
        <v>1186.81</v>
      </c>
      <c r="G594" s="28">
        <v>3.7000000000000002E-3</v>
      </c>
      <c r="H594" s="28">
        <v>0</v>
      </c>
      <c r="I594" s="28">
        <v>5.4000000000000003E-3</v>
      </c>
      <c r="J594" s="28">
        <v>2.2000000000000001E-3</v>
      </c>
      <c r="K594" s="28">
        <v>1.1599999999999999E-2</v>
      </c>
      <c r="L594" s="28">
        <v>0.96109999999999995</v>
      </c>
      <c r="M594" s="28">
        <v>1.5800000000000002E-2</v>
      </c>
      <c r="N594" s="28">
        <v>0.378</v>
      </c>
      <c r="O594" s="28">
        <v>9.7999999999999997E-3</v>
      </c>
      <c r="P594" s="28">
        <v>0.12640000000000001</v>
      </c>
      <c r="Q594" s="28">
        <v>56.09</v>
      </c>
      <c r="R594" s="29">
        <v>51806.879999999997</v>
      </c>
      <c r="S594" s="28">
        <v>0.21149999999999999</v>
      </c>
      <c r="T594" s="28">
        <v>0.20250000000000001</v>
      </c>
      <c r="U594" s="28">
        <v>0.58599999999999997</v>
      </c>
      <c r="V594" s="28">
        <v>17.68</v>
      </c>
      <c r="W594" s="28">
        <v>8.2899999999999991</v>
      </c>
      <c r="X594" s="29">
        <v>68891.73</v>
      </c>
      <c r="Y594" s="28">
        <v>137.62</v>
      </c>
      <c r="Z594" s="29">
        <v>131998.94</v>
      </c>
      <c r="AA594" s="28">
        <v>0.81430000000000002</v>
      </c>
      <c r="AB594" s="28">
        <v>0.12920000000000001</v>
      </c>
      <c r="AC594" s="28">
        <v>5.5500000000000001E-2</v>
      </c>
      <c r="AD594" s="28">
        <v>1.1000000000000001E-3</v>
      </c>
      <c r="AE594" s="28">
        <v>0.18640000000000001</v>
      </c>
      <c r="AF594" s="28">
        <v>132</v>
      </c>
      <c r="AG594" s="29">
        <v>3944.68</v>
      </c>
      <c r="AH594" s="28">
        <v>471.23</v>
      </c>
      <c r="AI594" s="29">
        <v>130556.29</v>
      </c>
      <c r="AJ594" s="28" t="s">
        <v>16</v>
      </c>
      <c r="AK594" s="29">
        <v>31042</v>
      </c>
      <c r="AL594" s="29">
        <v>41733.43</v>
      </c>
      <c r="AM594" s="28">
        <v>46.72</v>
      </c>
      <c r="AN594" s="28">
        <v>27.77</v>
      </c>
      <c r="AO594" s="28">
        <v>32.01</v>
      </c>
      <c r="AP594" s="28">
        <v>4.8099999999999996</v>
      </c>
      <c r="AQ594" s="29">
        <v>1058.92</v>
      </c>
      <c r="AR594" s="28">
        <v>1.1904999999999999</v>
      </c>
      <c r="AS594" s="29">
        <v>1172.43</v>
      </c>
      <c r="AT594" s="29">
        <v>1829.22</v>
      </c>
      <c r="AU594" s="29">
        <v>5147.01</v>
      </c>
      <c r="AV594" s="28">
        <v>907.81</v>
      </c>
      <c r="AW594" s="28">
        <v>223.87</v>
      </c>
      <c r="AX594" s="29">
        <v>9280.34</v>
      </c>
      <c r="AY594" s="29">
        <v>4166.7299999999996</v>
      </c>
      <c r="AZ594" s="28">
        <v>0.4582</v>
      </c>
      <c r="BA594" s="29">
        <v>4152.1000000000004</v>
      </c>
      <c r="BB594" s="28">
        <v>0.45660000000000001</v>
      </c>
      <c r="BC594" s="28">
        <v>773.99</v>
      </c>
      <c r="BD594" s="28">
        <v>8.5099999999999995E-2</v>
      </c>
      <c r="BE594" s="29">
        <v>9092.82</v>
      </c>
      <c r="BF594" s="29">
        <v>3451.96</v>
      </c>
      <c r="BG594" s="28">
        <v>1.1091</v>
      </c>
      <c r="BH594" s="28">
        <v>0.56479999999999997</v>
      </c>
      <c r="BI594" s="28">
        <v>0.2195</v>
      </c>
      <c r="BJ594" s="28">
        <v>0.15959999999999999</v>
      </c>
      <c r="BK594" s="28">
        <v>3.4200000000000001E-2</v>
      </c>
      <c r="BL594" s="28">
        <v>2.1899999999999999E-2</v>
      </c>
    </row>
    <row r="595" spans="1:64" x14ac:dyDescent="0.25">
      <c r="A595" s="28" t="s">
        <v>859</v>
      </c>
      <c r="B595" s="28">
        <v>45104</v>
      </c>
      <c r="C595" s="28">
        <v>28.95</v>
      </c>
      <c r="D595" s="28">
        <v>204.17</v>
      </c>
      <c r="E595" s="29">
        <v>5911.29</v>
      </c>
      <c r="F595" s="29">
        <v>5681.33</v>
      </c>
      <c r="G595" s="28">
        <v>1.7100000000000001E-2</v>
      </c>
      <c r="H595" s="28">
        <v>5.0000000000000001E-4</v>
      </c>
      <c r="I595" s="28">
        <v>6.1800000000000001E-2</v>
      </c>
      <c r="J595" s="28">
        <v>1.6999999999999999E-3</v>
      </c>
      <c r="K595" s="28">
        <v>2.75E-2</v>
      </c>
      <c r="L595" s="28">
        <v>0.84699999999999998</v>
      </c>
      <c r="M595" s="28">
        <v>4.4299999999999999E-2</v>
      </c>
      <c r="N595" s="28">
        <v>0.36840000000000001</v>
      </c>
      <c r="O595" s="28">
        <v>1.5599999999999999E-2</v>
      </c>
      <c r="P595" s="28">
        <v>0.1305</v>
      </c>
      <c r="Q595" s="28">
        <v>270.72000000000003</v>
      </c>
      <c r="R595" s="29">
        <v>60255.12</v>
      </c>
      <c r="S595" s="28">
        <v>0.24329999999999999</v>
      </c>
      <c r="T595" s="28">
        <v>0.1968</v>
      </c>
      <c r="U595" s="28">
        <v>0.55989999999999995</v>
      </c>
      <c r="V595" s="28">
        <v>18.600000000000001</v>
      </c>
      <c r="W595" s="28">
        <v>29</v>
      </c>
      <c r="X595" s="29">
        <v>86342.080000000002</v>
      </c>
      <c r="Y595" s="28">
        <v>200.44</v>
      </c>
      <c r="Z595" s="29">
        <v>163981.39000000001</v>
      </c>
      <c r="AA595" s="28">
        <v>0.69059999999999999</v>
      </c>
      <c r="AB595" s="28">
        <v>0.2802</v>
      </c>
      <c r="AC595" s="28">
        <v>2.8199999999999999E-2</v>
      </c>
      <c r="AD595" s="28">
        <v>1E-3</v>
      </c>
      <c r="AE595" s="28">
        <v>0.30959999999999999</v>
      </c>
      <c r="AF595" s="28">
        <v>163.98</v>
      </c>
      <c r="AG595" s="29">
        <v>5953.72</v>
      </c>
      <c r="AH595" s="28">
        <v>656.29</v>
      </c>
      <c r="AI595" s="29">
        <v>181703.07</v>
      </c>
      <c r="AJ595" s="28" t="s">
        <v>16</v>
      </c>
      <c r="AK595" s="29">
        <v>32335</v>
      </c>
      <c r="AL595" s="29">
        <v>47823.19</v>
      </c>
      <c r="AM595" s="28">
        <v>61.74</v>
      </c>
      <c r="AN595" s="28">
        <v>34.229999999999997</v>
      </c>
      <c r="AO595" s="28">
        <v>38.729999999999997</v>
      </c>
      <c r="AP595" s="28">
        <v>4.9800000000000004</v>
      </c>
      <c r="AQ595" s="29">
        <v>1688.5</v>
      </c>
      <c r="AR595" s="28">
        <v>0.94259999999999999</v>
      </c>
      <c r="AS595" s="29">
        <v>1078.8599999999999</v>
      </c>
      <c r="AT595" s="29">
        <v>1894.53</v>
      </c>
      <c r="AU595" s="29">
        <v>5920.18</v>
      </c>
      <c r="AV595" s="29">
        <v>1068.8</v>
      </c>
      <c r="AW595" s="28">
        <v>336.59</v>
      </c>
      <c r="AX595" s="29">
        <v>10298.950000000001</v>
      </c>
      <c r="AY595" s="29">
        <v>3543.99</v>
      </c>
      <c r="AZ595" s="28">
        <v>0.35370000000000001</v>
      </c>
      <c r="BA595" s="29">
        <v>5729.22</v>
      </c>
      <c r="BB595" s="28">
        <v>0.57179999999999997</v>
      </c>
      <c r="BC595" s="28">
        <v>746.05</v>
      </c>
      <c r="BD595" s="28">
        <v>7.4499999999999997E-2</v>
      </c>
      <c r="BE595" s="29">
        <v>10019.25</v>
      </c>
      <c r="BF595" s="29">
        <v>1924.82</v>
      </c>
      <c r="BG595" s="28">
        <v>0.42020000000000002</v>
      </c>
      <c r="BH595" s="28">
        <v>0.59299999999999997</v>
      </c>
      <c r="BI595" s="28">
        <v>0.23400000000000001</v>
      </c>
      <c r="BJ595" s="28">
        <v>0.124</v>
      </c>
      <c r="BK595" s="28">
        <v>2.93E-2</v>
      </c>
      <c r="BL595" s="28">
        <v>1.9699999999999999E-2</v>
      </c>
    </row>
    <row r="596" spans="1:64" x14ac:dyDescent="0.25">
      <c r="A596" s="28" t="s">
        <v>860</v>
      </c>
      <c r="B596" s="28">
        <v>45112</v>
      </c>
      <c r="C596" s="28">
        <v>58.05</v>
      </c>
      <c r="D596" s="28">
        <v>46.69</v>
      </c>
      <c r="E596" s="29">
        <v>2710.03</v>
      </c>
      <c r="F596" s="29">
        <v>2630.14</v>
      </c>
      <c r="G596" s="28">
        <v>1.17E-2</v>
      </c>
      <c r="H596" s="28">
        <v>2.0000000000000001E-4</v>
      </c>
      <c r="I596" s="28">
        <v>3.6400000000000002E-2</v>
      </c>
      <c r="J596" s="28">
        <v>1.6000000000000001E-3</v>
      </c>
      <c r="K596" s="28">
        <v>3.2000000000000001E-2</v>
      </c>
      <c r="L596" s="28">
        <v>0.86170000000000002</v>
      </c>
      <c r="M596" s="28">
        <v>5.6300000000000003E-2</v>
      </c>
      <c r="N596" s="28">
        <v>0.495</v>
      </c>
      <c r="O596" s="28">
        <v>7.7999999999999996E-3</v>
      </c>
      <c r="P596" s="28">
        <v>0.1411</v>
      </c>
      <c r="Q596" s="28">
        <v>119.04</v>
      </c>
      <c r="R596" s="29">
        <v>54166.59</v>
      </c>
      <c r="S596" s="28">
        <v>0.2492</v>
      </c>
      <c r="T596" s="28">
        <v>0.1835</v>
      </c>
      <c r="U596" s="28">
        <v>0.56730000000000003</v>
      </c>
      <c r="V596" s="28">
        <v>17.79</v>
      </c>
      <c r="W596" s="28">
        <v>16.79</v>
      </c>
      <c r="X596" s="29">
        <v>76317.240000000005</v>
      </c>
      <c r="Y596" s="28">
        <v>156.66999999999999</v>
      </c>
      <c r="Z596" s="29">
        <v>139620.82999999999</v>
      </c>
      <c r="AA596" s="28">
        <v>0.6996</v>
      </c>
      <c r="AB596" s="28">
        <v>0.25369999999999998</v>
      </c>
      <c r="AC596" s="28">
        <v>4.5400000000000003E-2</v>
      </c>
      <c r="AD596" s="28">
        <v>1.2999999999999999E-3</v>
      </c>
      <c r="AE596" s="28">
        <v>0.30209999999999998</v>
      </c>
      <c r="AF596" s="28">
        <v>139.62</v>
      </c>
      <c r="AG596" s="29">
        <v>4424.3</v>
      </c>
      <c r="AH596" s="28">
        <v>493.97</v>
      </c>
      <c r="AI596" s="29">
        <v>153455.57</v>
      </c>
      <c r="AJ596" s="28" t="s">
        <v>16</v>
      </c>
      <c r="AK596" s="29">
        <v>27810</v>
      </c>
      <c r="AL596" s="29">
        <v>43307.22</v>
      </c>
      <c r="AM596" s="28">
        <v>50.53</v>
      </c>
      <c r="AN596" s="28">
        <v>29.11</v>
      </c>
      <c r="AO596" s="28">
        <v>34.43</v>
      </c>
      <c r="AP596" s="28">
        <v>4.24</v>
      </c>
      <c r="AQ596" s="29">
        <v>1175.98</v>
      </c>
      <c r="AR596" s="28">
        <v>1.0243</v>
      </c>
      <c r="AS596" s="29">
        <v>1071.51</v>
      </c>
      <c r="AT596" s="29">
        <v>1777.75</v>
      </c>
      <c r="AU596" s="29">
        <v>5519.59</v>
      </c>
      <c r="AV596" s="28">
        <v>937.27</v>
      </c>
      <c r="AW596" s="28">
        <v>257.01</v>
      </c>
      <c r="AX596" s="29">
        <v>9563.1299999999992</v>
      </c>
      <c r="AY596" s="29">
        <v>4245.05</v>
      </c>
      <c r="AZ596" s="28">
        <v>0.43930000000000002</v>
      </c>
      <c r="BA596" s="29">
        <v>4544.04</v>
      </c>
      <c r="BB596" s="28">
        <v>0.4703</v>
      </c>
      <c r="BC596" s="28">
        <v>873.46</v>
      </c>
      <c r="BD596" s="28">
        <v>9.0399999999999994E-2</v>
      </c>
      <c r="BE596" s="29">
        <v>9662.5499999999993</v>
      </c>
      <c r="BF596" s="29">
        <v>2893.25</v>
      </c>
      <c r="BG596" s="28">
        <v>0.81759999999999999</v>
      </c>
      <c r="BH596" s="28">
        <v>0.56969999999999998</v>
      </c>
      <c r="BI596" s="28">
        <v>0.21829999999999999</v>
      </c>
      <c r="BJ596" s="28">
        <v>0.15939999999999999</v>
      </c>
      <c r="BK596" s="28">
        <v>3.2599999999999997E-2</v>
      </c>
      <c r="BL596" s="28">
        <v>1.9900000000000001E-2</v>
      </c>
    </row>
    <row r="597" spans="1:64" x14ac:dyDescent="0.25">
      <c r="A597" s="28" t="s">
        <v>861</v>
      </c>
      <c r="B597" s="28">
        <v>45666</v>
      </c>
      <c r="C597" s="28">
        <v>55.95</v>
      </c>
      <c r="D597" s="28">
        <v>17.48</v>
      </c>
      <c r="E597" s="28">
        <v>978.25</v>
      </c>
      <c r="F597" s="28">
        <v>943.57</v>
      </c>
      <c r="G597" s="28">
        <v>2E-3</v>
      </c>
      <c r="H597" s="28">
        <v>2.0000000000000001E-4</v>
      </c>
      <c r="I597" s="28">
        <v>2.3400000000000001E-2</v>
      </c>
      <c r="J597" s="28">
        <v>5.9999999999999995E-4</v>
      </c>
      <c r="K597" s="28">
        <v>1.23E-2</v>
      </c>
      <c r="L597" s="28">
        <v>0.92889999999999995</v>
      </c>
      <c r="M597" s="28">
        <v>3.2599999999999997E-2</v>
      </c>
      <c r="N597" s="28">
        <v>0.5766</v>
      </c>
      <c r="O597" s="28">
        <v>2.2000000000000001E-3</v>
      </c>
      <c r="P597" s="28">
        <v>0.15279999999999999</v>
      </c>
      <c r="Q597" s="28">
        <v>45.68</v>
      </c>
      <c r="R597" s="29">
        <v>47713.82</v>
      </c>
      <c r="S597" s="28">
        <v>0.21809999999999999</v>
      </c>
      <c r="T597" s="28">
        <v>0.1694</v>
      </c>
      <c r="U597" s="28">
        <v>0.61250000000000004</v>
      </c>
      <c r="V597" s="28">
        <v>16.670000000000002</v>
      </c>
      <c r="W597" s="28">
        <v>7.25</v>
      </c>
      <c r="X597" s="29">
        <v>62430.03</v>
      </c>
      <c r="Y597" s="28">
        <v>129.9</v>
      </c>
      <c r="Z597" s="29">
        <v>86826.22</v>
      </c>
      <c r="AA597" s="28">
        <v>0.81379999999999997</v>
      </c>
      <c r="AB597" s="28">
        <v>0.1246</v>
      </c>
      <c r="AC597" s="28">
        <v>5.9400000000000001E-2</v>
      </c>
      <c r="AD597" s="28">
        <v>2.2000000000000001E-3</v>
      </c>
      <c r="AE597" s="28">
        <v>0.1875</v>
      </c>
      <c r="AF597" s="28">
        <v>86.83</v>
      </c>
      <c r="AG597" s="29">
        <v>2293.54</v>
      </c>
      <c r="AH597" s="28">
        <v>325.95</v>
      </c>
      <c r="AI597" s="29">
        <v>85905.600000000006</v>
      </c>
      <c r="AJ597" s="28" t="s">
        <v>16</v>
      </c>
      <c r="AK597" s="29">
        <v>25535</v>
      </c>
      <c r="AL597" s="29">
        <v>36377.69</v>
      </c>
      <c r="AM597" s="28">
        <v>39.74</v>
      </c>
      <c r="AN597" s="28">
        <v>24.94</v>
      </c>
      <c r="AO597" s="28">
        <v>28.75</v>
      </c>
      <c r="AP597" s="28">
        <v>4.41</v>
      </c>
      <c r="AQ597" s="28">
        <v>509.48</v>
      </c>
      <c r="AR597" s="28">
        <v>1.0177</v>
      </c>
      <c r="AS597" s="29">
        <v>1183.04</v>
      </c>
      <c r="AT597" s="29">
        <v>2049.42</v>
      </c>
      <c r="AU597" s="29">
        <v>5221.03</v>
      </c>
      <c r="AV597" s="28">
        <v>871.78</v>
      </c>
      <c r="AW597" s="28">
        <v>204.7</v>
      </c>
      <c r="AX597" s="29">
        <v>9529.98</v>
      </c>
      <c r="AY597" s="29">
        <v>5907.17</v>
      </c>
      <c r="AZ597" s="28">
        <v>0.60370000000000001</v>
      </c>
      <c r="BA597" s="29">
        <v>2619.9</v>
      </c>
      <c r="BB597" s="28">
        <v>0.26769999999999999</v>
      </c>
      <c r="BC597" s="29">
        <v>1258.43</v>
      </c>
      <c r="BD597" s="28">
        <v>0.12859999999999999</v>
      </c>
      <c r="BE597" s="29">
        <v>9785.5</v>
      </c>
      <c r="BF597" s="29">
        <v>5348.37</v>
      </c>
      <c r="BG597" s="28">
        <v>2.4809999999999999</v>
      </c>
      <c r="BH597" s="28">
        <v>0.48980000000000001</v>
      </c>
      <c r="BI597" s="28">
        <v>0.2419</v>
      </c>
      <c r="BJ597" s="28">
        <v>0.20330000000000001</v>
      </c>
      <c r="BK597" s="28">
        <v>4.2999999999999997E-2</v>
      </c>
      <c r="BL597" s="28">
        <v>2.1899999999999999E-2</v>
      </c>
    </row>
    <row r="598" spans="1:64" x14ac:dyDescent="0.25">
      <c r="A598" s="28" t="s">
        <v>862</v>
      </c>
      <c r="B598" s="28">
        <v>44081</v>
      </c>
      <c r="C598" s="28">
        <v>30.62</v>
      </c>
      <c r="D598" s="28">
        <v>144.66</v>
      </c>
      <c r="E598" s="29">
        <v>4429.3500000000004</v>
      </c>
      <c r="F598" s="29">
        <v>4071.33</v>
      </c>
      <c r="G598" s="28">
        <v>1.41E-2</v>
      </c>
      <c r="H598" s="28">
        <v>5.0000000000000001E-4</v>
      </c>
      <c r="I598" s="28">
        <v>0.34470000000000001</v>
      </c>
      <c r="J598" s="28">
        <v>1.1999999999999999E-3</v>
      </c>
      <c r="K598" s="28">
        <v>4.36E-2</v>
      </c>
      <c r="L598" s="28">
        <v>0.52049999999999996</v>
      </c>
      <c r="M598" s="28">
        <v>7.5300000000000006E-2</v>
      </c>
      <c r="N598" s="28">
        <v>0.5474</v>
      </c>
      <c r="O598" s="28">
        <v>2.6599999999999999E-2</v>
      </c>
      <c r="P598" s="28">
        <v>0.1424</v>
      </c>
      <c r="Q598" s="28">
        <v>182.72</v>
      </c>
      <c r="R598" s="29">
        <v>58146.25</v>
      </c>
      <c r="S598" s="28">
        <v>0.2422</v>
      </c>
      <c r="T598" s="28">
        <v>0.21360000000000001</v>
      </c>
      <c r="U598" s="28">
        <v>0.54420000000000002</v>
      </c>
      <c r="V598" s="28">
        <v>18.559999999999999</v>
      </c>
      <c r="W598" s="28">
        <v>26.52</v>
      </c>
      <c r="X598" s="29">
        <v>83111.759999999995</v>
      </c>
      <c r="Y598" s="28">
        <v>162.75</v>
      </c>
      <c r="Z598" s="29">
        <v>131152.79</v>
      </c>
      <c r="AA598" s="28">
        <v>0.73950000000000005</v>
      </c>
      <c r="AB598" s="28">
        <v>0.23219999999999999</v>
      </c>
      <c r="AC598" s="28">
        <v>2.6800000000000001E-2</v>
      </c>
      <c r="AD598" s="28">
        <v>1.4E-3</v>
      </c>
      <c r="AE598" s="28">
        <v>0.26219999999999999</v>
      </c>
      <c r="AF598" s="28">
        <v>131.15</v>
      </c>
      <c r="AG598" s="29">
        <v>4851.92</v>
      </c>
      <c r="AH598" s="28">
        <v>587.87</v>
      </c>
      <c r="AI598" s="29">
        <v>136318.84</v>
      </c>
      <c r="AJ598" s="28" t="s">
        <v>16</v>
      </c>
      <c r="AK598" s="29">
        <v>28266</v>
      </c>
      <c r="AL598" s="29">
        <v>43593.8</v>
      </c>
      <c r="AM598" s="28">
        <v>61.41</v>
      </c>
      <c r="AN598" s="28">
        <v>35.03</v>
      </c>
      <c r="AO598" s="28">
        <v>39.46</v>
      </c>
      <c r="AP598" s="28">
        <v>4.97</v>
      </c>
      <c r="AQ598" s="28">
        <v>796.69</v>
      </c>
      <c r="AR598" s="28">
        <v>1.0988</v>
      </c>
      <c r="AS598" s="29">
        <v>1260.67</v>
      </c>
      <c r="AT598" s="29">
        <v>2009.64</v>
      </c>
      <c r="AU598" s="29">
        <v>5965.42</v>
      </c>
      <c r="AV598" s="29">
        <v>1005.57</v>
      </c>
      <c r="AW598" s="28">
        <v>475.4</v>
      </c>
      <c r="AX598" s="29">
        <v>10716.7</v>
      </c>
      <c r="AY598" s="29">
        <v>4411.22</v>
      </c>
      <c r="AZ598" s="28">
        <v>0.41710000000000003</v>
      </c>
      <c r="BA598" s="29">
        <v>5117.95</v>
      </c>
      <c r="BB598" s="28">
        <v>0.4839</v>
      </c>
      <c r="BC598" s="29">
        <v>1047.3599999999999</v>
      </c>
      <c r="BD598" s="28">
        <v>9.9000000000000005E-2</v>
      </c>
      <c r="BE598" s="29">
        <v>10576.53</v>
      </c>
      <c r="BF598" s="29">
        <v>3130.8</v>
      </c>
      <c r="BG598" s="28">
        <v>0.87150000000000005</v>
      </c>
      <c r="BH598" s="28">
        <v>0.57150000000000001</v>
      </c>
      <c r="BI598" s="28">
        <v>0.21010000000000001</v>
      </c>
      <c r="BJ598" s="28">
        <v>0.1691</v>
      </c>
      <c r="BK598" s="28">
        <v>2.7099999999999999E-2</v>
      </c>
      <c r="BL598" s="28">
        <v>2.23E-2</v>
      </c>
    </row>
    <row r="599" spans="1:64" x14ac:dyDescent="0.25">
      <c r="A599" s="28" t="s">
        <v>863</v>
      </c>
      <c r="B599" s="28">
        <v>50518</v>
      </c>
      <c r="C599" s="28">
        <v>110.95</v>
      </c>
      <c r="D599" s="28">
        <v>10.029999999999999</v>
      </c>
      <c r="E599" s="29">
        <v>1113.3699999999999</v>
      </c>
      <c r="F599" s="29">
        <v>1114.8599999999999</v>
      </c>
      <c r="G599" s="28">
        <v>4.1000000000000003E-3</v>
      </c>
      <c r="H599" s="28">
        <v>0</v>
      </c>
      <c r="I599" s="28">
        <v>5.1999999999999998E-3</v>
      </c>
      <c r="J599" s="28">
        <v>1E-3</v>
      </c>
      <c r="K599" s="28">
        <v>1.04E-2</v>
      </c>
      <c r="L599" s="28">
        <v>0.96699999999999997</v>
      </c>
      <c r="M599" s="28">
        <v>1.23E-2</v>
      </c>
      <c r="N599" s="28">
        <v>0.41189999999999999</v>
      </c>
      <c r="O599" s="28">
        <v>1.6999999999999999E-3</v>
      </c>
      <c r="P599" s="28">
        <v>0.1361</v>
      </c>
      <c r="Q599" s="28">
        <v>54.32</v>
      </c>
      <c r="R599" s="29">
        <v>50443.65</v>
      </c>
      <c r="S599" s="28">
        <v>0.2109</v>
      </c>
      <c r="T599" s="28">
        <v>0.16850000000000001</v>
      </c>
      <c r="U599" s="28">
        <v>0.62060000000000004</v>
      </c>
      <c r="V599" s="28">
        <v>16.86</v>
      </c>
      <c r="W599" s="28">
        <v>8.7799999999999994</v>
      </c>
      <c r="X599" s="29">
        <v>65936.94</v>
      </c>
      <c r="Y599" s="28">
        <v>122.27</v>
      </c>
      <c r="Z599" s="29">
        <v>188928.24</v>
      </c>
      <c r="AA599" s="28">
        <v>0.5796</v>
      </c>
      <c r="AB599" s="28">
        <v>0.1925</v>
      </c>
      <c r="AC599" s="28">
        <v>0.2271</v>
      </c>
      <c r="AD599" s="28">
        <v>8.0000000000000004E-4</v>
      </c>
      <c r="AE599" s="28">
        <v>0.42099999999999999</v>
      </c>
      <c r="AF599" s="28">
        <v>188.93</v>
      </c>
      <c r="AG599" s="29">
        <v>5134.7</v>
      </c>
      <c r="AH599" s="28">
        <v>410.72</v>
      </c>
      <c r="AI599" s="29">
        <v>205210.29</v>
      </c>
      <c r="AJ599" s="28" t="s">
        <v>16</v>
      </c>
      <c r="AK599" s="29">
        <v>28430</v>
      </c>
      <c r="AL599" s="29">
        <v>41845.43</v>
      </c>
      <c r="AM599" s="28">
        <v>38.869999999999997</v>
      </c>
      <c r="AN599" s="28">
        <v>25.43</v>
      </c>
      <c r="AO599" s="28">
        <v>28.1</v>
      </c>
      <c r="AP599" s="28">
        <v>4.3499999999999996</v>
      </c>
      <c r="AQ599" s="28">
        <v>720.08</v>
      </c>
      <c r="AR599" s="28">
        <v>1.0338000000000001</v>
      </c>
      <c r="AS599" s="29">
        <v>1479.13</v>
      </c>
      <c r="AT599" s="29">
        <v>2166.21</v>
      </c>
      <c r="AU599" s="29">
        <v>5385.97</v>
      </c>
      <c r="AV599" s="28">
        <v>905.76</v>
      </c>
      <c r="AW599" s="28">
        <v>261.33999999999997</v>
      </c>
      <c r="AX599" s="29">
        <v>10198.42</v>
      </c>
      <c r="AY599" s="29">
        <v>4353.99</v>
      </c>
      <c r="AZ599" s="28">
        <v>0.4194</v>
      </c>
      <c r="BA599" s="29">
        <v>5038.2</v>
      </c>
      <c r="BB599" s="28">
        <v>0.48530000000000001</v>
      </c>
      <c r="BC599" s="28">
        <v>990.23</v>
      </c>
      <c r="BD599" s="28">
        <v>9.5399999999999999E-2</v>
      </c>
      <c r="BE599" s="29">
        <v>10382.42</v>
      </c>
      <c r="BF599" s="29">
        <v>3193.12</v>
      </c>
      <c r="BG599" s="28">
        <v>1.0141</v>
      </c>
      <c r="BH599" s="28">
        <v>0.5323</v>
      </c>
      <c r="BI599" s="28">
        <v>0.22900000000000001</v>
      </c>
      <c r="BJ599" s="28">
        <v>0.16819999999999999</v>
      </c>
      <c r="BK599" s="28">
        <v>3.8300000000000001E-2</v>
      </c>
      <c r="BL599" s="28">
        <v>3.2199999999999999E-2</v>
      </c>
    </row>
    <row r="600" spans="1:64" x14ac:dyDescent="0.25">
      <c r="A600" s="28" t="s">
        <v>864</v>
      </c>
      <c r="B600" s="28">
        <v>49577</v>
      </c>
      <c r="C600" s="28">
        <v>67.38</v>
      </c>
      <c r="D600" s="28">
        <v>18.12</v>
      </c>
      <c r="E600" s="29">
        <v>1220.97</v>
      </c>
      <c r="F600" s="29">
        <v>1228.52</v>
      </c>
      <c r="G600" s="28">
        <v>6.3E-3</v>
      </c>
      <c r="H600" s="28">
        <v>4.0000000000000002E-4</v>
      </c>
      <c r="I600" s="28">
        <v>5.7999999999999996E-3</v>
      </c>
      <c r="J600" s="28">
        <v>6.9999999999999999E-4</v>
      </c>
      <c r="K600" s="28">
        <v>2.6800000000000001E-2</v>
      </c>
      <c r="L600" s="28">
        <v>0.93669999999999998</v>
      </c>
      <c r="M600" s="28">
        <v>2.3300000000000001E-2</v>
      </c>
      <c r="N600" s="28">
        <v>0.2228</v>
      </c>
      <c r="O600" s="28">
        <v>2.5999999999999999E-3</v>
      </c>
      <c r="P600" s="28">
        <v>0.1069</v>
      </c>
      <c r="Q600" s="28">
        <v>58.66</v>
      </c>
      <c r="R600" s="29">
        <v>53616.959999999999</v>
      </c>
      <c r="S600" s="28">
        <v>0.19109999999999999</v>
      </c>
      <c r="T600" s="28">
        <v>0.19620000000000001</v>
      </c>
      <c r="U600" s="28">
        <v>0.61270000000000002</v>
      </c>
      <c r="V600" s="28">
        <v>18.36</v>
      </c>
      <c r="W600" s="28">
        <v>9.27</v>
      </c>
      <c r="X600" s="29">
        <v>65078.39</v>
      </c>
      <c r="Y600" s="28">
        <v>127.44</v>
      </c>
      <c r="Z600" s="29">
        <v>139954.88</v>
      </c>
      <c r="AA600" s="28">
        <v>0.85229999999999995</v>
      </c>
      <c r="AB600" s="28">
        <v>9.9599999999999994E-2</v>
      </c>
      <c r="AC600" s="28">
        <v>4.7E-2</v>
      </c>
      <c r="AD600" s="28">
        <v>1.1999999999999999E-3</v>
      </c>
      <c r="AE600" s="28">
        <v>0.1482</v>
      </c>
      <c r="AF600" s="28">
        <v>139.94999999999999</v>
      </c>
      <c r="AG600" s="29">
        <v>3788.64</v>
      </c>
      <c r="AH600" s="28">
        <v>476.36</v>
      </c>
      <c r="AI600" s="29">
        <v>142992.57999999999</v>
      </c>
      <c r="AJ600" s="28" t="s">
        <v>16</v>
      </c>
      <c r="AK600" s="29">
        <v>35124</v>
      </c>
      <c r="AL600" s="29">
        <v>50482.44</v>
      </c>
      <c r="AM600" s="28">
        <v>42.53</v>
      </c>
      <c r="AN600" s="28">
        <v>25.71</v>
      </c>
      <c r="AO600" s="28">
        <v>27.23</v>
      </c>
      <c r="AP600" s="28">
        <v>4.43</v>
      </c>
      <c r="AQ600" s="29">
        <v>1101.9100000000001</v>
      </c>
      <c r="AR600" s="28">
        <v>1.0181</v>
      </c>
      <c r="AS600" s="29">
        <v>1078.55</v>
      </c>
      <c r="AT600" s="29">
        <v>1735.48</v>
      </c>
      <c r="AU600" s="29">
        <v>5029.41</v>
      </c>
      <c r="AV600" s="28">
        <v>838.28</v>
      </c>
      <c r="AW600" s="28">
        <v>136.91999999999999</v>
      </c>
      <c r="AX600" s="29">
        <v>8818.6299999999992</v>
      </c>
      <c r="AY600" s="29">
        <v>3992.73</v>
      </c>
      <c r="AZ600" s="28">
        <v>0.44800000000000001</v>
      </c>
      <c r="BA600" s="29">
        <v>4377.09</v>
      </c>
      <c r="BB600" s="28">
        <v>0.49109999999999998</v>
      </c>
      <c r="BC600" s="28">
        <v>542.91</v>
      </c>
      <c r="BD600" s="28">
        <v>6.0900000000000003E-2</v>
      </c>
      <c r="BE600" s="29">
        <v>8912.74</v>
      </c>
      <c r="BF600" s="29">
        <v>3418.95</v>
      </c>
      <c r="BG600" s="28">
        <v>0.84950000000000003</v>
      </c>
      <c r="BH600" s="28">
        <v>0.57379999999999998</v>
      </c>
      <c r="BI600" s="28">
        <v>0.20480000000000001</v>
      </c>
      <c r="BJ600" s="28">
        <v>0.158</v>
      </c>
      <c r="BK600" s="28">
        <v>3.7100000000000001E-2</v>
      </c>
      <c r="BL600" s="28">
        <v>2.64E-2</v>
      </c>
    </row>
    <row r="601" spans="1:64" x14ac:dyDescent="0.25">
      <c r="A601" s="28" t="s">
        <v>865</v>
      </c>
      <c r="B601" s="28">
        <v>49973</v>
      </c>
      <c r="C601" s="28">
        <v>35.33</v>
      </c>
      <c r="D601" s="28">
        <v>75.34</v>
      </c>
      <c r="E601" s="29">
        <v>2661.84</v>
      </c>
      <c r="F601" s="29">
        <v>2593.62</v>
      </c>
      <c r="G601" s="28">
        <v>2.2800000000000001E-2</v>
      </c>
      <c r="H601" s="28">
        <v>5.0000000000000001E-4</v>
      </c>
      <c r="I601" s="28">
        <v>9.9299999999999999E-2</v>
      </c>
      <c r="J601" s="28">
        <v>1.8E-3</v>
      </c>
      <c r="K601" s="28">
        <v>3.3300000000000003E-2</v>
      </c>
      <c r="L601" s="28">
        <v>0.78790000000000004</v>
      </c>
      <c r="M601" s="28">
        <v>5.4399999999999997E-2</v>
      </c>
      <c r="N601" s="28">
        <v>0.3251</v>
      </c>
      <c r="O601" s="28">
        <v>1.38E-2</v>
      </c>
      <c r="P601" s="28">
        <v>0.1183</v>
      </c>
      <c r="Q601" s="28">
        <v>122.35</v>
      </c>
      <c r="R601" s="29">
        <v>58285.81</v>
      </c>
      <c r="S601" s="28">
        <v>0.28420000000000001</v>
      </c>
      <c r="T601" s="28">
        <v>0.1961</v>
      </c>
      <c r="U601" s="28">
        <v>0.51970000000000005</v>
      </c>
      <c r="V601" s="28">
        <v>18.059999999999999</v>
      </c>
      <c r="W601" s="28">
        <v>17.239999999999998</v>
      </c>
      <c r="X601" s="29">
        <v>77820.89</v>
      </c>
      <c r="Y601" s="28">
        <v>150.58000000000001</v>
      </c>
      <c r="Z601" s="29">
        <v>190912.68</v>
      </c>
      <c r="AA601" s="28">
        <v>0.68810000000000004</v>
      </c>
      <c r="AB601" s="28">
        <v>0.28620000000000001</v>
      </c>
      <c r="AC601" s="28">
        <v>2.47E-2</v>
      </c>
      <c r="AD601" s="28">
        <v>1.1000000000000001E-3</v>
      </c>
      <c r="AE601" s="28">
        <v>0.31240000000000001</v>
      </c>
      <c r="AF601" s="28">
        <v>190.91</v>
      </c>
      <c r="AG601" s="29">
        <v>6332.29</v>
      </c>
      <c r="AH601" s="28">
        <v>667.23</v>
      </c>
      <c r="AI601" s="29">
        <v>210037.71</v>
      </c>
      <c r="AJ601" s="28" t="s">
        <v>16</v>
      </c>
      <c r="AK601" s="29">
        <v>33465</v>
      </c>
      <c r="AL601" s="29">
        <v>52710.54</v>
      </c>
      <c r="AM601" s="28">
        <v>53.67</v>
      </c>
      <c r="AN601" s="28">
        <v>31.78</v>
      </c>
      <c r="AO601" s="28">
        <v>34.17</v>
      </c>
      <c r="AP601" s="28">
        <v>4.83</v>
      </c>
      <c r="AQ601" s="29">
        <v>1356.62</v>
      </c>
      <c r="AR601" s="28">
        <v>0.93279999999999996</v>
      </c>
      <c r="AS601" s="29">
        <v>1173.6400000000001</v>
      </c>
      <c r="AT601" s="29">
        <v>1833.93</v>
      </c>
      <c r="AU601" s="29">
        <v>5791.77</v>
      </c>
      <c r="AV601" s="29">
        <v>1051.3399999999999</v>
      </c>
      <c r="AW601" s="28">
        <v>243.87</v>
      </c>
      <c r="AX601" s="29">
        <v>10094.549999999999</v>
      </c>
      <c r="AY601" s="29">
        <v>3230.96</v>
      </c>
      <c r="AZ601" s="28">
        <v>0.32979999999999998</v>
      </c>
      <c r="BA601" s="29">
        <v>5946.02</v>
      </c>
      <c r="BB601" s="28">
        <v>0.6069</v>
      </c>
      <c r="BC601" s="28">
        <v>620.89</v>
      </c>
      <c r="BD601" s="28">
        <v>6.3399999999999998E-2</v>
      </c>
      <c r="BE601" s="29">
        <v>9797.8700000000008</v>
      </c>
      <c r="BF601" s="29">
        <v>1336.95</v>
      </c>
      <c r="BG601" s="28">
        <v>0.25080000000000002</v>
      </c>
      <c r="BH601" s="28">
        <v>0.59550000000000003</v>
      </c>
      <c r="BI601" s="28">
        <v>0.21890000000000001</v>
      </c>
      <c r="BJ601" s="28">
        <v>0.12709999999999999</v>
      </c>
      <c r="BK601" s="28">
        <v>3.2199999999999999E-2</v>
      </c>
      <c r="BL601" s="28">
        <v>2.64E-2</v>
      </c>
    </row>
    <row r="602" spans="1:64" x14ac:dyDescent="0.25">
      <c r="A602" s="28" t="s">
        <v>866</v>
      </c>
      <c r="B602" s="28">
        <v>45120</v>
      </c>
      <c r="C602" s="28">
        <v>46.71</v>
      </c>
      <c r="D602" s="28">
        <v>76.09</v>
      </c>
      <c r="E602" s="29">
        <v>3554.57</v>
      </c>
      <c r="F602" s="29">
        <v>3409.86</v>
      </c>
      <c r="G602" s="28">
        <v>1.52E-2</v>
      </c>
      <c r="H602" s="28">
        <v>5.0000000000000001E-4</v>
      </c>
      <c r="I602" s="28">
        <v>6.6100000000000006E-2</v>
      </c>
      <c r="J602" s="28">
        <v>1.9E-3</v>
      </c>
      <c r="K602" s="28">
        <v>2.6599999999999999E-2</v>
      </c>
      <c r="L602" s="28">
        <v>0.83130000000000004</v>
      </c>
      <c r="M602" s="28">
        <v>5.8500000000000003E-2</v>
      </c>
      <c r="N602" s="28">
        <v>0.48049999999999998</v>
      </c>
      <c r="O602" s="28">
        <v>9.2999999999999992E-3</v>
      </c>
      <c r="P602" s="28">
        <v>0.13619999999999999</v>
      </c>
      <c r="Q602" s="28">
        <v>152.41999999999999</v>
      </c>
      <c r="R602" s="29">
        <v>55883.07</v>
      </c>
      <c r="S602" s="28">
        <v>0.25059999999999999</v>
      </c>
      <c r="T602" s="28">
        <v>0.1825</v>
      </c>
      <c r="U602" s="28">
        <v>0.56689999999999996</v>
      </c>
      <c r="V602" s="28">
        <v>18.14</v>
      </c>
      <c r="W602" s="28">
        <v>20.89</v>
      </c>
      <c r="X602" s="29">
        <v>78015.3</v>
      </c>
      <c r="Y602" s="28">
        <v>165.81</v>
      </c>
      <c r="Z602" s="29">
        <v>145294.47</v>
      </c>
      <c r="AA602" s="28">
        <v>0.69820000000000004</v>
      </c>
      <c r="AB602" s="28">
        <v>0.26640000000000003</v>
      </c>
      <c r="AC602" s="28">
        <v>3.4200000000000001E-2</v>
      </c>
      <c r="AD602" s="28">
        <v>1.1999999999999999E-3</v>
      </c>
      <c r="AE602" s="28">
        <v>0.30230000000000001</v>
      </c>
      <c r="AF602" s="28">
        <v>145.29</v>
      </c>
      <c r="AG602" s="29">
        <v>4744.71</v>
      </c>
      <c r="AH602" s="28">
        <v>524.52</v>
      </c>
      <c r="AI602" s="29">
        <v>159215.41</v>
      </c>
      <c r="AJ602" s="28" t="s">
        <v>16</v>
      </c>
      <c r="AK602" s="29">
        <v>27991</v>
      </c>
      <c r="AL602" s="29">
        <v>43869.16</v>
      </c>
      <c r="AM602" s="28">
        <v>56.49</v>
      </c>
      <c r="AN602" s="28">
        <v>30.66</v>
      </c>
      <c r="AO602" s="28">
        <v>34.700000000000003</v>
      </c>
      <c r="AP602" s="28">
        <v>4.41</v>
      </c>
      <c r="AQ602" s="29">
        <v>1298.9100000000001</v>
      </c>
      <c r="AR602" s="28">
        <v>1.121</v>
      </c>
      <c r="AS602" s="29">
        <v>1073.08</v>
      </c>
      <c r="AT602" s="29">
        <v>1743.73</v>
      </c>
      <c r="AU602" s="29">
        <v>5637.28</v>
      </c>
      <c r="AV602" s="28">
        <v>968.39</v>
      </c>
      <c r="AW602" s="28">
        <v>273.47000000000003</v>
      </c>
      <c r="AX602" s="29">
        <v>9695.9500000000007</v>
      </c>
      <c r="AY602" s="29">
        <v>4024.5</v>
      </c>
      <c r="AZ602" s="28">
        <v>0.40539999999999998</v>
      </c>
      <c r="BA602" s="29">
        <v>4986.01</v>
      </c>
      <c r="BB602" s="28">
        <v>0.50229999999999997</v>
      </c>
      <c r="BC602" s="28">
        <v>916.14</v>
      </c>
      <c r="BD602" s="28">
        <v>9.2299999999999993E-2</v>
      </c>
      <c r="BE602" s="29">
        <v>9926.65</v>
      </c>
      <c r="BF602" s="29">
        <v>2660.43</v>
      </c>
      <c r="BG602" s="28">
        <v>0.68630000000000002</v>
      </c>
      <c r="BH602" s="28">
        <v>0.58309999999999995</v>
      </c>
      <c r="BI602" s="28">
        <v>0.21590000000000001</v>
      </c>
      <c r="BJ602" s="28">
        <v>0.14810000000000001</v>
      </c>
      <c r="BK602" s="28">
        <v>3.2500000000000001E-2</v>
      </c>
      <c r="BL602" s="28">
        <v>2.0400000000000001E-2</v>
      </c>
    </row>
    <row r="603" spans="1:64" x14ac:dyDescent="0.25">
      <c r="A603" s="28" t="s">
        <v>867</v>
      </c>
      <c r="B603" s="28">
        <v>45138</v>
      </c>
      <c r="C603" s="28">
        <v>32.619999999999997</v>
      </c>
      <c r="D603" s="28">
        <v>261.95</v>
      </c>
      <c r="E603" s="29">
        <v>8544.57</v>
      </c>
      <c r="F603" s="29">
        <v>8213.67</v>
      </c>
      <c r="G603" s="28">
        <v>6.4000000000000001E-2</v>
      </c>
      <c r="H603" s="28">
        <v>2.9999999999999997E-4</v>
      </c>
      <c r="I603" s="28">
        <v>8.8400000000000006E-2</v>
      </c>
      <c r="J603" s="28">
        <v>1.4E-3</v>
      </c>
      <c r="K603" s="28">
        <v>3.2099999999999997E-2</v>
      </c>
      <c r="L603" s="28">
        <v>0.76749999999999996</v>
      </c>
      <c r="M603" s="28">
        <v>4.6300000000000001E-2</v>
      </c>
      <c r="N603" s="28">
        <v>0.17580000000000001</v>
      </c>
      <c r="O603" s="28">
        <v>3.7699999999999997E-2</v>
      </c>
      <c r="P603" s="28">
        <v>0.10539999999999999</v>
      </c>
      <c r="Q603" s="28">
        <v>374.14</v>
      </c>
      <c r="R603" s="29">
        <v>66499.490000000005</v>
      </c>
      <c r="S603" s="28">
        <v>0.24990000000000001</v>
      </c>
      <c r="T603" s="28">
        <v>0.1951</v>
      </c>
      <c r="U603" s="28">
        <v>0.55500000000000005</v>
      </c>
      <c r="V603" s="28">
        <v>18.989999999999998</v>
      </c>
      <c r="W603" s="28">
        <v>41.67</v>
      </c>
      <c r="X603" s="29">
        <v>87799.19</v>
      </c>
      <c r="Y603" s="28">
        <v>203.08</v>
      </c>
      <c r="Z603" s="29">
        <v>183598.13</v>
      </c>
      <c r="AA603" s="28">
        <v>0.75190000000000001</v>
      </c>
      <c r="AB603" s="28">
        <v>0.2298</v>
      </c>
      <c r="AC603" s="28">
        <v>1.7100000000000001E-2</v>
      </c>
      <c r="AD603" s="28">
        <v>1.1000000000000001E-3</v>
      </c>
      <c r="AE603" s="28">
        <v>0.2482</v>
      </c>
      <c r="AF603" s="28">
        <v>183.6</v>
      </c>
      <c r="AG603" s="29">
        <v>7166.06</v>
      </c>
      <c r="AH603" s="28">
        <v>803.07</v>
      </c>
      <c r="AI603" s="29">
        <v>219131.29</v>
      </c>
      <c r="AJ603" s="28" t="s">
        <v>16</v>
      </c>
      <c r="AK603" s="29">
        <v>44747</v>
      </c>
      <c r="AL603" s="29">
        <v>71494.289999999994</v>
      </c>
      <c r="AM603" s="28">
        <v>68.63</v>
      </c>
      <c r="AN603" s="28">
        <v>36.46</v>
      </c>
      <c r="AO603" s="28">
        <v>40.21</v>
      </c>
      <c r="AP603" s="28">
        <v>4.74</v>
      </c>
      <c r="AQ603" s="29">
        <v>1120.48</v>
      </c>
      <c r="AR603" s="28">
        <v>0.74060000000000004</v>
      </c>
      <c r="AS603" s="29">
        <v>1139.57</v>
      </c>
      <c r="AT603" s="29">
        <v>1999.23</v>
      </c>
      <c r="AU603" s="29">
        <v>6413.49</v>
      </c>
      <c r="AV603" s="29">
        <v>1190.6199999999999</v>
      </c>
      <c r="AW603" s="28">
        <v>394.03</v>
      </c>
      <c r="AX603" s="29">
        <v>11136.94</v>
      </c>
      <c r="AY603" s="29">
        <v>3305.56</v>
      </c>
      <c r="AZ603" s="28">
        <v>0.31069999999999998</v>
      </c>
      <c r="BA603" s="29">
        <v>6836.83</v>
      </c>
      <c r="BB603" s="28">
        <v>0.64270000000000005</v>
      </c>
      <c r="BC603" s="28">
        <v>496</v>
      </c>
      <c r="BD603" s="28">
        <v>4.6600000000000003E-2</v>
      </c>
      <c r="BE603" s="29">
        <v>10638.38</v>
      </c>
      <c r="BF603" s="29">
        <v>1756.51</v>
      </c>
      <c r="BG603" s="28">
        <v>0.25700000000000001</v>
      </c>
      <c r="BH603" s="28">
        <v>0.62649999999999995</v>
      </c>
      <c r="BI603" s="28">
        <v>0.22520000000000001</v>
      </c>
      <c r="BJ603" s="28">
        <v>0.1022</v>
      </c>
      <c r="BK603" s="28">
        <v>2.58E-2</v>
      </c>
      <c r="BL603" s="28">
        <v>2.0400000000000001E-2</v>
      </c>
    </row>
    <row r="604" spans="1:64" x14ac:dyDescent="0.25">
      <c r="A604" s="28" t="s">
        <v>868</v>
      </c>
      <c r="B604" s="28">
        <v>46524</v>
      </c>
      <c r="C604" s="28">
        <v>111.38</v>
      </c>
      <c r="D604" s="28">
        <v>9.48</v>
      </c>
      <c r="E604" s="29">
        <v>1055.49</v>
      </c>
      <c r="F604" s="29">
        <v>1045.76</v>
      </c>
      <c r="G604" s="28">
        <v>3.2000000000000002E-3</v>
      </c>
      <c r="H604" s="28">
        <v>2.9999999999999997E-4</v>
      </c>
      <c r="I604" s="28">
        <v>4.7999999999999996E-3</v>
      </c>
      <c r="J604" s="28">
        <v>1.2999999999999999E-3</v>
      </c>
      <c r="K604" s="28">
        <v>1.78E-2</v>
      </c>
      <c r="L604" s="28">
        <v>0.95299999999999996</v>
      </c>
      <c r="M604" s="28">
        <v>1.9699999999999999E-2</v>
      </c>
      <c r="N604" s="28">
        <v>0.38250000000000001</v>
      </c>
      <c r="O604" s="28">
        <v>5.9999999999999995E-4</v>
      </c>
      <c r="P604" s="28">
        <v>0.1331</v>
      </c>
      <c r="Q604" s="28">
        <v>51.64</v>
      </c>
      <c r="R604" s="29">
        <v>49551.3</v>
      </c>
      <c r="S604" s="28">
        <v>0.2026</v>
      </c>
      <c r="T604" s="28">
        <v>0.16889999999999999</v>
      </c>
      <c r="U604" s="28">
        <v>0.62860000000000005</v>
      </c>
      <c r="V604" s="28">
        <v>16.829999999999998</v>
      </c>
      <c r="W604" s="28">
        <v>8.1</v>
      </c>
      <c r="X604" s="29">
        <v>62329.15</v>
      </c>
      <c r="Y604" s="28">
        <v>124.89</v>
      </c>
      <c r="Z604" s="29">
        <v>123571.05</v>
      </c>
      <c r="AA604" s="28">
        <v>0.84860000000000002</v>
      </c>
      <c r="AB604" s="28">
        <v>9.4299999999999995E-2</v>
      </c>
      <c r="AC604" s="28">
        <v>5.5800000000000002E-2</v>
      </c>
      <c r="AD604" s="28">
        <v>1.2999999999999999E-3</v>
      </c>
      <c r="AE604" s="28">
        <v>0.15310000000000001</v>
      </c>
      <c r="AF604" s="28">
        <v>123.57</v>
      </c>
      <c r="AG604" s="29">
        <v>3418.91</v>
      </c>
      <c r="AH604" s="28">
        <v>457.4</v>
      </c>
      <c r="AI604" s="29">
        <v>121529.85</v>
      </c>
      <c r="AJ604" s="28" t="s">
        <v>16</v>
      </c>
      <c r="AK604" s="29">
        <v>31042</v>
      </c>
      <c r="AL604" s="29">
        <v>42892.23</v>
      </c>
      <c r="AM604" s="28">
        <v>42.73</v>
      </c>
      <c r="AN604" s="28">
        <v>25.9</v>
      </c>
      <c r="AO604" s="28">
        <v>29.55</v>
      </c>
      <c r="AP604" s="28">
        <v>4.74</v>
      </c>
      <c r="AQ604" s="29">
        <v>1173.28</v>
      </c>
      <c r="AR604" s="28">
        <v>1.1696</v>
      </c>
      <c r="AS604" s="29">
        <v>1195.6099999999999</v>
      </c>
      <c r="AT604" s="29">
        <v>1887.29</v>
      </c>
      <c r="AU604" s="29">
        <v>5090.5</v>
      </c>
      <c r="AV604" s="28">
        <v>991.27</v>
      </c>
      <c r="AW604" s="28">
        <v>198.88</v>
      </c>
      <c r="AX604" s="29">
        <v>9363.5400000000009</v>
      </c>
      <c r="AY604" s="29">
        <v>4645.04</v>
      </c>
      <c r="AZ604" s="28">
        <v>0.48680000000000001</v>
      </c>
      <c r="BA604" s="29">
        <v>4144.75</v>
      </c>
      <c r="BB604" s="28">
        <v>0.43440000000000001</v>
      </c>
      <c r="BC604" s="28">
        <v>751.64</v>
      </c>
      <c r="BD604" s="28">
        <v>7.8799999999999995E-2</v>
      </c>
      <c r="BE604" s="29">
        <v>9541.43</v>
      </c>
      <c r="BF604" s="29">
        <v>3854.51</v>
      </c>
      <c r="BG604" s="28">
        <v>1.2531000000000001</v>
      </c>
      <c r="BH604" s="28">
        <v>0.54569999999999996</v>
      </c>
      <c r="BI604" s="28">
        <v>0.2094</v>
      </c>
      <c r="BJ604" s="28">
        <v>0.18310000000000001</v>
      </c>
      <c r="BK604" s="28">
        <v>3.6799999999999999E-2</v>
      </c>
      <c r="BL604" s="28">
        <v>2.5000000000000001E-2</v>
      </c>
    </row>
    <row r="605" spans="1:64" x14ac:dyDescent="0.25">
      <c r="A605" s="28" t="s">
        <v>869</v>
      </c>
      <c r="B605" s="28">
        <v>45146</v>
      </c>
      <c r="C605" s="28">
        <v>19.940000000000001</v>
      </c>
      <c r="D605" s="28">
        <v>175.61</v>
      </c>
      <c r="E605" s="29">
        <v>3502.53</v>
      </c>
      <c r="F605" s="29">
        <v>3364.83</v>
      </c>
      <c r="G605" s="28">
        <v>3.4599999999999999E-2</v>
      </c>
      <c r="H605" s="28">
        <v>2.0000000000000001E-4</v>
      </c>
      <c r="I605" s="28">
        <v>6.6100000000000006E-2</v>
      </c>
      <c r="J605" s="28">
        <v>8.0000000000000004E-4</v>
      </c>
      <c r="K605" s="28">
        <v>1.5900000000000001E-2</v>
      </c>
      <c r="L605" s="28">
        <v>0.85070000000000001</v>
      </c>
      <c r="M605" s="28">
        <v>3.1600000000000003E-2</v>
      </c>
      <c r="N605" s="28">
        <v>0.10390000000000001</v>
      </c>
      <c r="O605" s="28">
        <v>9.4999999999999998E-3</v>
      </c>
      <c r="P605" s="28">
        <v>0.1047</v>
      </c>
      <c r="Q605" s="28">
        <v>161.99</v>
      </c>
      <c r="R605" s="29">
        <v>67419.520000000004</v>
      </c>
      <c r="S605" s="28">
        <v>0.18340000000000001</v>
      </c>
      <c r="T605" s="28">
        <v>0.20250000000000001</v>
      </c>
      <c r="U605" s="28">
        <v>0.61399999999999999</v>
      </c>
      <c r="V605" s="28">
        <v>17.940000000000001</v>
      </c>
      <c r="W605" s="28">
        <v>18.47</v>
      </c>
      <c r="X605" s="29">
        <v>89501.43</v>
      </c>
      <c r="Y605" s="28">
        <v>187.97</v>
      </c>
      <c r="Z605" s="29">
        <v>190308.25</v>
      </c>
      <c r="AA605" s="28">
        <v>0.89639999999999997</v>
      </c>
      <c r="AB605" s="28">
        <v>8.4699999999999998E-2</v>
      </c>
      <c r="AC605" s="28">
        <v>1.8200000000000001E-2</v>
      </c>
      <c r="AD605" s="28">
        <v>6.9999999999999999E-4</v>
      </c>
      <c r="AE605" s="28">
        <v>0.1036</v>
      </c>
      <c r="AF605" s="28">
        <v>190.31</v>
      </c>
      <c r="AG605" s="29">
        <v>8264.57</v>
      </c>
      <c r="AH605" s="29">
        <v>1072.8699999999999</v>
      </c>
      <c r="AI605" s="29">
        <v>216463.7</v>
      </c>
      <c r="AJ605" s="28" t="s">
        <v>16</v>
      </c>
      <c r="AK605" s="29">
        <v>56451</v>
      </c>
      <c r="AL605" s="29">
        <v>98259.51</v>
      </c>
      <c r="AM605" s="28">
        <v>90.74</v>
      </c>
      <c r="AN605" s="28">
        <v>44.08</v>
      </c>
      <c r="AO605" s="28">
        <v>48.63</v>
      </c>
      <c r="AP605" s="28">
        <v>4.5999999999999996</v>
      </c>
      <c r="AQ605" s="29">
        <v>2436.04</v>
      </c>
      <c r="AR605" s="28">
        <v>0.69199999999999995</v>
      </c>
      <c r="AS605" s="29">
        <v>1267.68</v>
      </c>
      <c r="AT605" s="29">
        <v>1968.55</v>
      </c>
      <c r="AU605" s="29">
        <v>6811.55</v>
      </c>
      <c r="AV605" s="29">
        <v>1335.42</v>
      </c>
      <c r="AW605" s="28">
        <v>400.71</v>
      </c>
      <c r="AX605" s="29">
        <v>11783.91</v>
      </c>
      <c r="AY605" s="29">
        <v>3200.75</v>
      </c>
      <c r="AZ605" s="28">
        <v>0.27789999999999998</v>
      </c>
      <c r="BA605" s="29">
        <v>7899.66</v>
      </c>
      <c r="BB605" s="28">
        <v>0.68600000000000005</v>
      </c>
      <c r="BC605" s="28">
        <v>415.57</v>
      </c>
      <c r="BD605" s="28">
        <v>3.61E-2</v>
      </c>
      <c r="BE605" s="29">
        <v>11515.98</v>
      </c>
      <c r="BF605" s="29">
        <v>1742.77</v>
      </c>
      <c r="BG605" s="28">
        <v>0.182</v>
      </c>
      <c r="BH605" s="28">
        <v>0.6149</v>
      </c>
      <c r="BI605" s="28">
        <v>0.21790000000000001</v>
      </c>
      <c r="BJ605" s="28">
        <v>0.1187</v>
      </c>
      <c r="BK605" s="28">
        <v>2.9899999999999999E-2</v>
      </c>
      <c r="BL605" s="28">
        <v>1.8599999999999998E-2</v>
      </c>
    </row>
    <row r="606" spans="1:64" x14ac:dyDescent="0.25">
      <c r="A606" s="28" t="s">
        <v>870</v>
      </c>
      <c r="B606" s="28">
        <v>45153</v>
      </c>
      <c r="C606" s="28">
        <v>42.38</v>
      </c>
      <c r="D606" s="28">
        <v>102.11</v>
      </c>
      <c r="E606" s="29">
        <v>4327.45</v>
      </c>
      <c r="F606" s="29">
        <v>4127.1000000000004</v>
      </c>
      <c r="G606" s="28">
        <v>1.43E-2</v>
      </c>
      <c r="H606" s="28">
        <v>5.9999999999999995E-4</v>
      </c>
      <c r="I606" s="28">
        <v>8.8099999999999998E-2</v>
      </c>
      <c r="J606" s="28">
        <v>1.6000000000000001E-3</v>
      </c>
      <c r="K606" s="28">
        <v>4.2799999999999998E-2</v>
      </c>
      <c r="L606" s="28">
        <v>0.78600000000000003</v>
      </c>
      <c r="M606" s="28">
        <v>6.6600000000000006E-2</v>
      </c>
      <c r="N606" s="28">
        <v>0.46279999999999999</v>
      </c>
      <c r="O606" s="28">
        <v>1.4500000000000001E-2</v>
      </c>
      <c r="P606" s="28">
        <v>0.1336</v>
      </c>
      <c r="Q606" s="28">
        <v>180.31</v>
      </c>
      <c r="R606" s="29">
        <v>56491.12</v>
      </c>
      <c r="S606" s="28">
        <v>0.24349999999999999</v>
      </c>
      <c r="T606" s="28">
        <v>0.2104</v>
      </c>
      <c r="U606" s="28">
        <v>0.54610000000000003</v>
      </c>
      <c r="V606" s="28">
        <v>18.68</v>
      </c>
      <c r="W606" s="28">
        <v>27.06</v>
      </c>
      <c r="X606" s="29">
        <v>78425.350000000006</v>
      </c>
      <c r="Y606" s="28">
        <v>156.54</v>
      </c>
      <c r="Z606" s="29">
        <v>120952.88</v>
      </c>
      <c r="AA606" s="28">
        <v>0.75570000000000004</v>
      </c>
      <c r="AB606" s="28">
        <v>0.2152</v>
      </c>
      <c r="AC606" s="28">
        <v>2.81E-2</v>
      </c>
      <c r="AD606" s="28">
        <v>1E-3</v>
      </c>
      <c r="AE606" s="28">
        <v>0.2452</v>
      </c>
      <c r="AF606" s="28">
        <v>120.95</v>
      </c>
      <c r="AG606" s="29">
        <v>4140.01</v>
      </c>
      <c r="AH606" s="28">
        <v>523.17999999999995</v>
      </c>
      <c r="AI606" s="29">
        <v>126362.07</v>
      </c>
      <c r="AJ606" s="28" t="s">
        <v>16</v>
      </c>
      <c r="AK606" s="29">
        <v>28033</v>
      </c>
      <c r="AL606" s="29">
        <v>43571.22</v>
      </c>
      <c r="AM606" s="28">
        <v>55.86</v>
      </c>
      <c r="AN606" s="28">
        <v>31.75</v>
      </c>
      <c r="AO606" s="28">
        <v>36.6</v>
      </c>
      <c r="AP606" s="28">
        <v>4.9400000000000004</v>
      </c>
      <c r="AQ606" s="29">
        <v>1023.11</v>
      </c>
      <c r="AR606" s="28">
        <v>1.0857000000000001</v>
      </c>
      <c r="AS606" s="29">
        <v>1054.28</v>
      </c>
      <c r="AT606" s="29">
        <v>1752.7</v>
      </c>
      <c r="AU606" s="29">
        <v>5778.19</v>
      </c>
      <c r="AV606" s="28">
        <v>999.42</v>
      </c>
      <c r="AW606" s="28">
        <v>301.67</v>
      </c>
      <c r="AX606" s="29">
        <v>9886.27</v>
      </c>
      <c r="AY606" s="29">
        <v>4433.9399999999996</v>
      </c>
      <c r="AZ606" s="28">
        <v>0.45739999999999997</v>
      </c>
      <c r="BA606" s="29">
        <v>4340.9399999999996</v>
      </c>
      <c r="BB606" s="28">
        <v>0.44779999999999998</v>
      </c>
      <c r="BC606" s="28">
        <v>917.96</v>
      </c>
      <c r="BD606" s="28">
        <v>9.4700000000000006E-2</v>
      </c>
      <c r="BE606" s="29">
        <v>9692.84</v>
      </c>
      <c r="BF606" s="29">
        <v>3235.59</v>
      </c>
      <c r="BG606" s="28">
        <v>0.93569999999999998</v>
      </c>
      <c r="BH606" s="28">
        <v>0.59219999999999995</v>
      </c>
      <c r="BI606" s="28">
        <v>0.2248</v>
      </c>
      <c r="BJ606" s="28">
        <v>0.1326</v>
      </c>
      <c r="BK606" s="28">
        <v>2.92E-2</v>
      </c>
      <c r="BL606" s="28">
        <v>2.12E-2</v>
      </c>
    </row>
    <row r="607" spans="1:64" x14ac:dyDescent="0.25">
      <c r="A607" s="28" t="s">
        <v>871</v>
      </c>
      <c r="B607" s="28">
        <v>45674</v>
      </c>
      <c r="C607" s="28">
        <v>28.62</v>
      </c>
      <c r="D607" s="28">
        <v>62.93</v>
      </c>
      <c r="E607" s="29">
        <v>1800.99</v>
      </c>
      <c r="F607" s="29">
        <v>1751.24</v>
      </c>
      <c r="G607" s="28">
        <v>1.66E-2</v>
      </c>
      <c r="H607" s="28">
        <v>2.9999999999999997E-4</v>
      </c>
      <c r="I607" s="28">
        <v>0.1153</v>
      </c>
      <c r="J607" s="28">
        <v>1.2999999999999999E-3</v>
      </c>
      <c r="K607" s="28">
        <v>3.0099999999999998E-2</v>
      </c>
      <c r="L607" s="28">
        <v>0.78559999999999997</v>
      </c>
      <c r="M607" s="28">
        <v>5.0799999999999998E-2</v>
      </c>
      <c r="N607" s="28">
        <v>0.25900000000000001</v>
      </c>
      <c r="O607" s="28">
        <v>1.83E-2</v>
      </c>
      <c r="P607" s="28">
        <v>0.10580000000000001</v>
      </c>
      <c r="Q607" s="28">
        <v>82.86</v>
      </c>
      <c r="R607" s="29">
        <v>58567.18</v>
      </c>
      <c r="S607" s="28">
        <v>0.2044</v>
      </c>
      <c r="T607" s="28">
        <v>0.19040000000000001</v>
      </c>
      <c r="U607" s="28">
        <v>0.60519999999999996</v>
      </c>
      <c r="V607" s="28">
        <v>18.579999999999998</v>
      </c>
      <c r="W607" s="28">
        <v>12.9</v>
      </c>
      <c r="X607" s="29">
        <v>73587.17</v>
      </c>
      <c r="Y607" s="28">
        <v>137.22999999999999</v>
      </c>
      <c r="Z607" s="29">
        <v>181349.02</v>
      </c>
      <c r="AA607" s="28">
        <v>0.8024</v>
      </c>
      <c r="AB607" s="28">
        <v>0.1666</v>
      </c>
      <c r="AC607" s="28">
        <v>3.0099999999999998E-2</v>
      </c>
      <c r="AD607" s="28">
        <v>8.0000000000000004E-4</v>
      </c>
      <c r="AE607" s="28">
        <v>0.1978</v>
      </c>
      <c r="AF607" s="28">
        <v>181.35</v>
      </c>
      <c r="AG607" s="29">
        <v>6691.63</v>
      </c>
      <c r="AH607" s="28">
        <v>818.5</v>
      </c>
      <c r="AI607" s="29">
        <v>198682.12</v>
      </c>
      <c r="AJ607" s="28" t="s">
        <v>16</v>
      </c>
      <c r="AK607" s="29">
        <v>36144</v>
      </c>
      <c r="AL607" s="29">
        <v>62908.57</v>
      </c>
      <c r="AM607" s="28">
        <v>64.16</v>
      </c>
      <c r="AN607" s="28">
        <v>34.79</v>
      </c>
      <c r="AO607" s="28">
        <v>39.85</v>
      </c>
      <c r="AP607" s="28">
        <v>4.95</v>
      </c>
      <c r="AQ607" s="29">
        <v>1167</v>
      </c>
      <c r="AR607" s="28">
        <v>0.96319999999999995</v>
      </c>
      <c r="AS607" s="29">
        <v>1277.8499999999999</v>
      </c>
      <c r="AT607" s="29">
        <v>2008.92</v>
      </c>
      <c r="AU607" s="29">
        <v>5790.72</v>
      </c>
      <c r="AV607" s="29">
        <v>1182.43</v>
      </c>
      <c r="AW607" s="28">
        <v>235.14</v>
      </c>
      <c r="AX607" s="29">
        <v>10495.06</v>
      </c>
      <c r="AY607" s="29">
        <v>3471.31</v>
      </c>
      <c r="AZ607" s="28">
        <v>0.33150000000000002</v>
      </c>
      <c r="BA607" s="29">
        <v>6448.91</v>
      </c>
      <c r="BB607" s="28">
        <v>0.6159</v>
      </c>
      <c r="BC607" s="28">
        <v>551.13</v>
      </c>
      <c r="BD607" s="28">
        <v>5.2600000000000001E-2</v>
      </c>
      <c r="BE607" s="29">
        <v>10471.35</v>
      </c>
      <c r="BF607" s="29">
        <v>1937.08</v>
      </c>
      <c r="BG607" s="28">
        <v>0.31269999999999998</v>
      </c>
      <c r="BH607" s="28">
        <v>0.5756</v>
      </c>
      <c r="BI607" s="28">
        <v>0.20319999999999999</v>
      </c>
      <c r="BJ607" s="28">
        <v>0.1643</v>
      </c>
      <c r="BK607" s="28">
        <v>3.1099999999999999E-2</v>
      </c>
      <c r="BL607" s="28">
        <v>2.58E-2</v>
      </c>
    </row>
    <row r="608" spans="1:64" x14ac:dyDescent="0.25">
      <c r="A608" s="28" t="s">
        <v>872</v>
      </c>
      <c r="B608" s="28">
        <v>45161</v>
      </c>
      <c r="C608" s="28">
        <v>16.05</v>
      </c>
      <c r="D608" s="28">
        <v>423.11</v>
      </c>
      <c r="E608" s="29">
        <v>6789.9</v>
      </c>
      <c r="F608" s="29">
        <v>5495.05</v>
      </c>
      <c r="G608" s="28">
        <v>4.3E-3</v>
      </c>
      <c r="H608" s="28">
        <v>5.0000000000000001E-4</v>
      </c>
      <c r="I608" s="28">
        <v>0.4022</v>
      </c>
      <c r="J608" s="28">
        <v>1.2999999999999999E-3</v>
      </c>
      <c r="K608" s="28">
        <v>7.0000000000000007E-2</v>
      </c>
      <c r="L608" s="28">
        <v>0.4385</v>
      </c>
      <c r="M608" s="28">
        <v>8.3099999999999993E-2</v>
      </c>
      <c r="N608" s="28">
        <v>0.78190000000000004</v>
      </c>
      <c r="O608" s="28">
        <v>2.8899999999999999E-2</v>
      </c>
      <c r="P608" s="28">
        <v>0.15340000000000001</v>
      </c>
      <c r="Q608" s="28">
        <v>244.61</v>
      </c>
      <c r="R608" s="29">
        <v>55149.49</v>
      </c>
      <c r="S608" s="28">
        <v>0.21970000000000001</v>
      </c>
      <c r="T608" s="28">
        <v>0.18859999999999999</v>
      </c>
      <c r="U608" s="28">
        <v>0.59179999999999999</v>
      </c>
      <c r="V608" s="28">
        <v>18.3</v>
      </c>
      <c r="W608" s="28">
        <v>41.25</v>
      </c>
      <c r="X608" s="29">
        <v>76291.289999999994</v>
      </c>
      <c r="Y608" s="28">
        <v>163.19</v>
      </c>
      <c r="Z608" s="29">
        <v>80886.42</v>
      </c>
      <c r="AA608" s="28">
        <v>0.69320000000000004</v>
      </c>
      <c r="AB608" s="28">
        <v>0.26790000000000003</v>
      </c>
      <c r="AC608" s="28">
        <v>3.6499999999999998E-2</v>
      </c>
      <c r="AD608" s="28">
        <v>2.3E-3</v>
      </c>
      <c r="AE608" s="28">
        <v>0.30909999999999999</v>
      </c>
      <c r="AF608" s="28">
        <v>80.89</v>
      </c>
      <c r="AG608" s="29">
        <v>2978.81</v>
      </c>
      <c r="AH608" s="28">
        <v>396.09</v>
      </c>
      <c r="AI608" s="29">
        <v>86990.21</v>
      </c>
      <c r="AJ608" s="28" t="s">
        <v>16</v>
      </c>
      <c r="AK608" s="29">
        <v>22815</v>
      </c>
      <c r="AL608" s="29">
        <v>33000.239999999998</v>
      </c>
      <c r="AM608" s="28">
        <v>59.29</v>
      </c>
      <c r="AN608" s="28">
        <v>33.53</v>
      </c>
      <c r="AO608" s="28">
        <v>41.88</v>
      </c>
      <c r="AP608" s="28">
        <v>4.3600000000000003</v>
      </c>
      <c r="AQ608" s="28">
        <v>0</v>
      </c>
      <c r="AR608" s="28">
        <v>1.1800999999999999</v>
      </c>
      <c r="AS608" s="29">
        <v>1426.16</v>
      </c>
      <c r="AT608" s="29">
        <v>2285.9</v>
      </c>
      <c r="AU608" s="29">
        <v>6427.94</v>
      </c>
      <c r="AV608" s="29">
        <v>1144.73</v>
      </c>
      <c r="AW608" s="28">
        <v>622.26</v>
      </c>
      <c r="AX608" s="29">
        <v>11907</v>
      </c>
      <c r="AY608" s="29">
        <v>6718.04</v>
      </c>
      <c r="AZ608" s="28">
        <v>0.55759999999999998</v>
      </c>
      <c r="BA608" s="29">
        <v>3417.79</v>
      </c>
      <c r="BB608" s="28">
        <v>0.28370000000000001</v>
      </c>
      <c r="BC608" s="29">
        <v>1912.15</v>
      </c>
      <c r="BD608" s="28">
        <v>0.15870000000000001</v>
      </c>
      <c r="BE608" s="29">
        <v>12047.98</v>
      </c>
      <c r="BF608" s="29">
        <v>4661.8</v>
      </c>
      <c r="BG608" s="28">
        <v>2.5104000000000002</v>
      </c>
      <c r="BH608" s="28">
        <v>0.52259999999999995</v>
      </c>
      <c r="BI608" s="28">
        <v>0.1915</v>
      </c>
      <c r="BJ608" s="28">
        <v>0.246</v>
      </c>
      <c r="BK608" s="28">
        <v>2.5100000000000001E-2</v>
      </c>
      <c r="BL608" s="28">
        <v>1.4800000000000001E-2</v>
      </c>
    </row>
    <row r="609" spans="1:64" x14ac:dyDescent="0.25">
      <c r="A609" s="28" t="s">
        <v>873</v>
      </c>
      <c r="B609" s="28">
        <v>49544</v>
      </c>
      <c r="C609" s="28">
        <v>120.38</v>
      </c>
      <c r="D609" s="28">
        <v>14.33</v>
      </c>
      <c r="E609" s="29">
        <v>1725.13</v>
      </c>
      <c r="F609" s="29">
        <v>1698.29</v>
      </c>
      <c r="G609" s="28">
        <v>3.7000000000000002E-3</v>
      </c>
      <c r="H609" s="28">
        <v>1E-4</v>
      </c>
      <c r="I609" s="28">
        <v>5.1000000000000004E-3</v>
      </c>
      <c r="J609" s="28">
        <v>1.1999999999999999E-3</v>
      </c>
      <c r="K609" s="28">
        <v>8.5000000000000006E-3</v>
      </c>
      <c r="L609" s="28">
        <v>0.96460000000000001</v>
      </c>
      <c r="M609" s="28">
        <v>1.67E-2</v>
      </c>
      <c r="N609" s="28">
        <v>0.36730000000000002</v>
      </c>
      <c r="O609" s="28">
        <v>1.1000000000000001E-3</v>
      </c>
      <c r="P609" s="28">
        <v>0.1308</v>
      </c>
      <c r="Q609" s="28">
        <v>77.010000000000005</v>
      </c>
      <c r="R609" s="29">
        <v>52855.59</v>
      </c>
      <c r="S609" s="28">
        <v>0.2225</v>
      </c>
      <c r="T609" s="28">
        <v>0.19359999999999999</v>
      </c>
      <c r="U609" s="28">
        <v>0.58389999999999997</v>
      </c>
      <c r="V609" s="28">
        <v>18.63</v>
      </c>
      <c r="W609" s="28">
        <v>11.97</v>
      </c>
      <c r="X609" s="29">
        <v>69653.679999999993</v>
      </c>
      <c r="Y609" s="28">
        <v>138.97999999999999</v>
      </c>
      <c r="Z609" s="29">
        <v>136020.56</v>
      </c>
      <c r="AA609" s="28">
        <v>0.81169999999999998</v>
      </c>
      <c r="AB609" s="28">
        <v>0.1164</v>
      </c>
      <c r="AC609" s="28">
        <v>7.0400000000000004E-2</v>
      </c>
      <c r="AD609" s="28">
        <v>1.5E-3</v>
      </c>
      <c r="AE609" s="28">
        <v>0.189</v>
      </c>
      <c r="AF609" s="28">
        <v>136.02000000000001</v>
      </c>
      <c r="AG609" s="29">
        <v>3674.52</v>
      </c>
      <c r="AH609" s="28">
        <v>454.84</v>
      </c>
      <c r="AI609" s="29">
        <v>134997.82999999999</v>
      </c>
      <c r="AJ609" s="28" t="s">
        <v>16</v>
      </c>
      <c r="AK609" s="29">
        <v>32829</v>
      </c>
      <c r="AL609" s="29">
        <v>46818.76</v>
      </c>
      <c r="AM609" s="28">
        <v>41.09</v>
      </c>
      <c r="AN609" s="28">
        <v>26.15</v>
      </c>
      <c r="AO609" s="28">
        <v>28.75</v>
      </c>
      <c r="AP609" s="28">
        <v>4.54</v>
      </c>
      <c r="AQ609" s="28">
        <v>781.08</v>
      </c>
      <c r="AR609" s="28">
        <v>0.98599999999999999</v>
      </c>
      <c r="AS609" s="29">
        <v>1169.1199999999999</v>
      </c>
      <c r="AT609" s="29">
        <v>1912.51</v>
      </c>
      <c r="AU609" s="29">
        <v>4988.72</v>
      </c>
      <c r="AV609" s="28">
        <v>820.95</v>
      </c>
      <c r="AW609" s="28">
        <v>213.3</v>
      </c>
      <c r="AX609" s="29">
        <v>9104.61</v>
      </c>
      <c r="AY609" s="29">
        <v>4372.08</v>
      </c>
      <c r="AZ609" s="28">
        <v>0.48209999999999997</v>
      </c>
      <c r="BA609" s="29">
        <v>3985.23</v>
      </c>
      <c r="BB609" s="28">
        <v>0.4395</v>
      </c>
      <c r="BC609" s="28">
        <v>711.3</v>
      </c>
      <c r="BD609" s="28">
        <v>7.8399999999999997E-2</v>
      </c>
      <c r="BE609" s="29">
        <v>9068.6</v>
      </c>
      <c r="BF609" s="29">
        <v>3718.11</v>
      </c>
      <c r="BG609" s="28">
        <v>1.0689</v>
      </c>
      <c r="BH609" s="28">
        <v>0.56969999999999998</v>
      </c>
      <c r="BI609" s="28">
        <v>0.2167</v>
      </c>
      <c r="BJ609" s="28">
        <v>0.15040000000000001</v>
      </c>
      <c r="BK609" s="28">
        <v>3.6200000000000003E-2</v>
      </c>
      <c r="BL609" s="28">
        <v>2.7099999999999999E-2</v>
      </c>
    </row>
    <row r="610" spans="1:64" x14ac:dyDescent="0.25">
      <c r="A610" s="28" t="s">
        <v>874</v>
      </c>
      <c r="B610" s="28">
        <v>45179</v>
      </c>
      <c r="C610" s="28">
        <v>30.05</v>
      </c>
      <c r="D610" s="28">
        <v>128.30000000000001</v>
      </c>
      <c r="E610" s="29">
        <v>3855.17</v>
      </c>
      <c r="F610" s="29">
        <v>3505.38</v>
      </c>
      <c r="G610" s="28">
        <v>1.03E-2</v>
      </c>
      <c r="H610" s="28">
        <v>5.0000000000000001E-4</v>
      </c>
      <c r="I610" s="28">
        <v>0.15859999999999999</v>
      </c>
      <c r="J610" s="28">
        <v>1.9E-3</v>
      </c>
      <c r="K610" s="28">
        <v>4.1200000000000001E-2</v>
      </c>
      <c r="L610" s="28">
        <v>0.70420000000000005</v>
      </c>
      <c r="M610" s="28">
        <v>8.3400000000000002E-2</v>
      </c>
      <c r="N610" s="28">
        <v>0.62</v>
      </c>
      <c r="O610" s="28">
        <v>1.9099999999999999E-2</v>
      </c>
      <c r="P610" s="28">
        <v>0.14649999999999999</v>
      </c>
      <c r="Q610" s="28">
        <v>150.18</v>
      </c>
      <c r="R610" s="29">
        <v>54802.45</v>
      </c>
      <c r="S610" s="28">
        <v>0.22090000000000001</v>
      </c>
      <c r="T610" s="28">
        <v>0.18909999999999999</v>
      </c>
      <c r="U610" s="28">
        <v>0.59</v>
      </c>
      <c r="V610" s="28">
        <v>18.940000000000001</v>
      </c>
      <c r="W610" s="28">
        <v>23.74</v>
      </c>
      <c r="X610" s="29">
        <v>75627.7</v>
      </c>
      <c r="Y610" s="28">
        <v>159.01</v>
      </c>
      <c r="Z610" s="29">
        <v>105310.15</v>
      </c>
      <c r="AA610" s="28">
        <v>0.69910000000000005</v>
      </c>
      <c r="AB610" s="28">
        <v>0.26400000000000001</v>
      </c>
      <c r="AC610" s="28">
        <v>3.5099999999999999E-2</v>
      </c>
      <c r="AD610" s="28">
        <v>1.8E-3</v>
      </c>
      <c r="AE610" s="28">
        <v>0.3024</v>
      </c>
      <c r="AF610" s="28">
        <v>105.31</v>
      </c>
      <c r="AG610" s="29">
        <v>3387.76</v>
      </c>
      <c r="AH610" s="28">
        <v>419.77</v>
      </c>
      <c r="AI610" s="29">
        <v>108006.76</v>
      </c>
      <c r="AJ610" s="28" t="s">
        <v>16</v>
      </c>
      <c r="AK610" s="29">
        <v>25584</v>
      </c>
      <c r="AL610" s="29">
        <v>36963.68</v>
      </c>
      <c r="AM610" s="28">
        <v>52.23</v>
      </c>
      <c r="AN610" s="28">
        <v>29.83</v>
      </c>
      <c r="AO610" s="28">
        <v>34.409999999999997</v>
      </c>
      <c r="AP610" s="28">
        <v>4.5199999999999996</v>
      </c>
      <c r="AQ610" s="28">
        <v>830.27</v>
      </c>
      <c r="AR610" s="28">
        <v>1.0669999999999999</v>
      </c>
      <c r="AS610" s="29">
        <v>1183</v>
      </c>
      <c r="AT610" s="29">
        <v>1890.22</v>
      </c>
      <c r="AU610" s="29">
        <v>5814.57</v>
      </c>
      <c r="AV610" s="28">
        <v>975.79</v>
      </c>
      <c r="AW610" s="28">
        <v>414.38</v>
      </c>
      <c r="AX610" s="29">
        <v>10277.959999999999</v>
      </c>
      <c r="AY610" s="29">
        <v>5166.8599999999997</v>
      </c>
      <c r="AZ610" s="28">
        <v>0.50549999999999995</v>
      </c>
      <c r="BA610" s="29">
        <v>3755.93</v>
      </c>
      <c r="BB610" s="28">
        <v>0.3674</v>
      </c>
      <c r="BC610" s="29">
        <v>1299.2</v>
      </c>
      <c r="BD610" s="28">
        <v>0.12709999999999999</v>
      </c>
      <c r="BE610" s="29">
        <v>10221.98</v>
      </c>
      <c r="BF610" s="29">
        <v>3828.34</v>
      </c>
      <c r="BG610" s="28">
        <v>1.5266999999999999</v>
      </c>
      <c r="BH610" s="28">
        <v>0.55679999999999996</v>
      </c>
      <c r="BI610" s="28">
        <v>0.2177</v>
      </c>
      <c r="BJ610" s="28">
        <v>0.1807</v>
      </c>
      <c r="BK610" s="28">
        <v>2.8500000000000001E-2</v>
      </c>
      <c r="BL610" s="28">
        <v>1.6299999999999999E-2</v>
      </c>
    </row>
  </sheetData>
  <pageMargins left="0.7" right="0.7" top="0.75" bottom="0.75" header="0.3" footer="0.3"/>
  <pageSetup orientation="portrait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/>
  </sheetViews>
  <sheetFormatPr defaultColWidth="9.140625" defaultRowHeight="12.75" x14ac:dyDescent="0.2"/>
  <cols>
    <col min="1" max="1" width="66.5703125" style="2" bestFit="1" customWidth="1"/>
    <col min="2" max="2" width="11.85546875" style="2" bestFit="1" customWidth="1"/>
    <col min="3" max="16384" width="9.140625" style="2"/>
  </cols>
  <sheetData>
    <row r="1" spans="1:2" ht="15" x14ac:dyDescent="0.25">
      <c r="A1" s="28" t="s">
        <v>204</v>
      </c>
      <c r="B1" s="28">
        <v>67.709999999999994</v>
      </c>
    </row>
    <row r="2" spans="1:2" ht="15" x14ac:dyDescent="0.25">
      <c r="A2" s="28" t="s">
        <v>205</v>
      </c>
      <c r="B2" s="28">
        <v>42.83</v>
      </c>
    </row>
    <row r="3" spans="1:2" ht="15" x14ac:dyDescent="0.25">
      <c r="A3" s="28" t="s">
        <v>206</v>
      </c>
      <c r="B3" s="29">
        <v>2900.13</v>
      </c>
    </row>
    <row r="4" spans="1:2" ht="15" x14ac:dyDescent="0.25">
      <c r="A4" s="28" t="s">
        <v>207</v>
      </c>
      <c r="B4" s="29">
        <v>2688.39</v>
      </c>
    </row>
    <row r="5" spans="1:2" ht="15" x14ac:dyDescent="0.25">
      <c r="A5" s="28" t="s">
        <v>208</v>
      </c>
      <c r="B5" s="30">
        <v>1.72E-2</v>
      </c>
    </row>
    <row r="6" spans="1:2" ht="15" x14ac:dyDescent="0.25">
      <c r="A6" s="28" t="s">
        <v>209</v>
      </c>
      <c r="B6" s="30">
        <v>2.9999999999999997E-4</v>
      </c>
    </row>
    <row r="7" spans="1:2" ht="15" x14ac:dyDescent="0.25">
      <c r="A7" s="28" t="s">
        <v>210</v>
      </c>
      <c r="B7" s="30">
        <v>0.16209999999999999</v>
      </c>
    </row>
    <row r="8" spans="1:2" ht="15" x14ac:dyDescent="0.25">
      <c r="A8" s="28" t="s">
        <v>211</v>
      </c>
      <c r="B8" s="30">
        <v>1.4E-3</v>
      </c>
    </row>
    <row r="9" spans="1:2" ht="15" x14ac:dyDescent="0.25">
      <c r="A9" s="28" t="s">
        <v>212</v>
      </c>
      <c r="B9" s="30">
        <v>3.5299999999999998E-2</v>
      </c>
    </row>
    <row r="10" spans="1:2" ht="15" x14ac:dyDescent="0.25">
      <c r="A10" s="28" t="s">
        <v>213</v>
      </c>
      <c r="B10" s="30">
        <v>0.74180000000000001</v>
      </c>
    </row>
    <row r="11" spans="1:2" ht="15" x14ac:dyDescent="0.25">
      <c r="A11" s="28" t="s">
        <v>214</v>
      </c>
      <c r="B11" s="30">
        <v>4.19E-2</v>
      </c>
    </row>
    <row r="12" spans="1:2" ht="15" x14ac:dyDescent="0.25">
      <c r="A12" s="28" t="s">
        <v>215</v>
      </c>
      <c r="B12" s="30">
        <v>0.43009999999999998</v>
      </c>
    </row>
    <row r="13" spans="1:2" ht="15" x14ac:dyDescent="0.25">
      <c r="A13" s="28" t="s">
        <v>216</v>
      </c>
      <c r="B13" s="30">
        <v>1.9900000000000001E-2</v>
      </c>
    </row>
    <row r="14" spans="1:2" ht="15" x14ac:dyDescent="0.25">
      <c r="A14" s="28" t="s">
        <v>217</v>
      </c>
      <c r="B14" s="30">
        <v>0.13289999999999999</v>
      </c>
    </row>
    <row r="15" spans="1:2" ht="15" x14ac:dyDescent="0.25">
      <c r="A15" s="28" t="s">
        <v>218</v>
      </c>
      <c r="B15" s="28">
        <v>122.95</v>
      </c>
    </row>
    <row r="16" spans="1:2" ht="15" x14ac:dyDescent="0.25">
      <c r="A16" s="28" t="s">
        <v>219</v>
      </c>
      <c r="B16" s="31">
        <v>57904.47</v>
      </c>
    </row>
    <row r="17" spans="1:2" ht="15" x14ac:dyDescent="0.25">
      <c r="A17" s="28" t="s">
        <v>220</v>
      </c>
      <c r="B17" s="30">
        <v>0.22620000000000001</v>
      </c>
    </row>
    <row r="18" spans="1:2" ht="15" x14ac:dyDescent="0.25">
      <c r="A18" s="28" t="s">
        <v>221</v>
      </c>
      <c r="B18" s="30">
        <v>0.18820000000000001</v>
      </c>
    </row>
    <row r="19" spans="1:2" ht="15" x14ac:dyDescent="0.25">
      <c r="A19" s="28" t="s">
        <v>222</v>
      </c>
      <c r="B19" s="30">
        <v>0.58560000000000001</v>
      </c>
    </row>
    <row r="20" spans="1:2" ht="15" x14ac:dyDescent="0.25">
      <c r="A20" s="28" t="s">
        <v>223</v>
      </c>
      <c r="B20" s="28">
        <v>18.47</v>
      </c>
    </row>
    <row r="21" spans="1:2" ht="15" x14ac:dyDescent="0.25">
      <c r="A21" s="28" t="s">
        <v>224</v>
      </c>
      <c r="B21" s="28">
        <v>17.87</v>
      </c>
    </row>
    <row r="22" spans="1:2" ht="15" x14ac:dyDescent="0.25">
      <c r="A22" s="28" t="s">
        <v>225</v>
      </c>
      <c r="B22" s="31">
        <v>76037.710000000006</v>
      </c>
    </row>
    <row r="23" spans="1:2" ht="15" x14ac:dyDescent="0.25">
      <c r="A23" s="28" t="s">
        <v>226</v>
      </c>
      <c r="B23" s="28">
        <v>159.34</v>
      </c>
    </row>
    <row r="24" spans="1:2" ht="15" x14ac:dyDescent="0.25">
      <c r="A24" s="28" t="s">
        <v>227</v>
      </c>
      <c r="B24" s="31">
        <v>140481.01999999999</v>
      </c>
    </row>
    <row r="25" spans="1:2" ht="15" x14ac:dyDescent="0.25">
      <c r="A25" s="28" t="s">
        <v>228</v>
      </c>
      <c r="B25" s="30">
        <v>0.74250000000000005</v>
      </c>
    </row>
    <row r="26" spans="1:2" ht="15" x14ac:dyDescent="0.25">
      <c r="A26" s="28" t="s">
        <v>229</v>
      </c>
      <c r="B26" s="30">
        <v>0.21679999999999999</v>
      </c>
    </row>
    <row r="27" spans="1:2" ht="15" x14ac:dyDescent="0.25">
      <c r="A27" s="28" t="s">
        <v>230</v>
      </c>
      <c r="B27" s="30">
        <v>3.9399999999999998E-2</v>
      </c>
    </row>
    <row r="28" spans="1:2" ht="15" x14ac:dyDescent="0.25">
      <c r="A28" s="28" t="s">
        <v>231</v>
      </c>
      <c r="B28" s="30">
        <v>1.2999999999999999E-3</v>
      </c>
    </row>
    <row r="29" spans="1:2" ht="15" x14ac:dyDescent="0.25">
      <c r="A29" s="28" t="s">
        <v>232</v>
      </c>
      <c r="B29" s="30">
        <v>0.25819999999999999</v>
      </c>
    </row>
    <row r="30" spans="1:2" ht="14.45" x14ac:dyDescent="0.3">
      <c r="A30" s="28" t="s">
        <v>233</v>
      </c>
      <c r="B30" s="31">
        <v>140.47999999999999</v>
      </c>
    </row>
    <row r="31" spans="1:2" ht="14.45" x14ac:dyDescent="0.3">
      <c r="A31" s="28" t="s">
        <v>234</v>
      </c>
      <c r="B31" s="31">
        <v>4853.09</v>
      </c>
    </row>
    <row r="32" spans="1:2" ht="14.45" x14ac:dyDescent="0.3">
      <c r="A32" s="28" t="s">
        <v>235</v>
      </c>
      <c r="B32" s="31">
        <v>564.29</v>
      </c>
    </row>
    <row r="33" spans="1:2" ht="14.45" x14ac:dyDescent="0.3">
      <c r="A33" s="28" t="s">
        <v>236</v>
      </c>
      <c r="B33" s="31">
        <v>139468.72</v>
      </c>
    </row>
    <row r="34" spans="1:2" ht="14.45" x14ac:dyDescent="0.3">
      <c r="A34" s="28" t="s">
        <v>237</v>
      </c>
      <c r="B34" s="28" t="s">
        <v>16</v>
      </c>
    </row>
    <row r="35" spans="1:2" ht="14.45" x14ac:dyDescent="0.3">
      <c r="A35" s="28" t="s">
        <v>238</v>
      </c>
      <c r="B35" s="31">
        <v>30827</v>
      </c>
    </row>
    <row r="36" spans="1:2" ht="14.45" x14ac:dyDescent="0.3">
      <c r="A36" s="28" t="s">
        <v>239</v>
      </c>
      <c r="B36" s="31">
        <v>58564</v>
      </c>
    </row>
    <row r="37" spans="1:2" ht="14.45" x14ac:dyDescent="0.3">
      <c r="A37" s="28" t="s">
        <v>240</v>
      </c>
      <c r="B37" s="28">
        <v>48.22</v>
      </c>
    </row>
    <row r="38" spans="1:2" ht="15" x14ac:dyDescent="0.25">
      <c r="A38" s="28" t="s">
        <v>241</v>
      </c>
      <c r="B38" s="28">
        <v>28.49</v>
      </c>
    </row>
    <row r="39" spans="1:2" ht="15" x14ac:dyDescent="0.25">
      <c r="A39" s="28" t="s">
        <v>242</v>
      </c>
      <c r="B39" s="28">
        <v>32.07</v>
      </c>
    </row>
    <row r="40" spans="1:2" ht="15" x14ac:dyDescent="0.25">
      <c r="A40" s="28" t="s">
        <v>243</v>
      </c>
      <c r="B40" s="28">
        <v>4.4800000000000004</v>
      </c>
    </row>
    <row r="41" spans="1:2" ht="15" x14ac:dyDescent="0.25">
      <c r="A41" s="28" t="s">
        <v>244</v>
      </c>
      <c r="B41" s="31">
        <v>1009.84</v>
      </c>
    </row>
    <row r="42" spans="1:2" ht="15" x14ac:dyDescent="0.25">
      <c r="A42" s="28" t="s">
        <v>245</v>
      </c>
      <c r="B42" s="28">
        <v>1</v>
      </c>
    </row>
    <row r="43" spans="1:2" ht="15" x14ac:dyDescent="0.25">
      <c r="A43" s="28" t="s">
        <v>246</v>
      </c>
      <c r="B43" s="31">
        <v>1229.44</v>
      </c>
    </row>
    <row r="44" spans="1:2" ht="15" x14ac:dyDescent="0.25">
      <c r="A44" s="28" t="s">
        <v>247</v>
      </c>
      <c r="B44" s="31">
        <v>2036.62</v>
      </c>
    </row>
    <row r="45" spans="1:2" ht="15" x14ac:dyDescent="0.25">
      <c r="A45" s="28" t="s">
        <v>248</v>
      </c>
      <c r="B45" s="31">
        <v>5941.27</v>
      </c>
    </row>
    <row r="46" spans="1:2" ht="15" x14ac:dyDescent="0.25">
      <c r="A46" s="28" t="s">
        <v>249</v>
      </c>
      <c r="B46" s="31">
        <v>1093.3499999999999</v>
      </c>
    </row>
    <row r="47" spans="1:2" ht="15" x14ac:dyDescent="0.25">
      <c r="A47" s="28" t="s">
        <v>250</v>
      </c>
      <c r="B47" s="31">
        <v>396.25</v>
      </c>
    </row>
    <row r="48" spans="1:2" ht="15" x14ac:dyDescent="0.25">
      <c r="A48" s="28" t="s">
        <v>251</v>
      </c>
      <c r="B48" s="31">
        <v>10696.94</v>
      </c>
    </row>
    <row r="49" spans="1:2" ht="15" x14ac:dyDescent="0.25">
      <c r="A49" s="28" t="s">
        <v>252</v>
      </c>
      <c r="B49" s="31">
        <v>4509.8900000000003</v>
      </c>
    </row>
    <row r="50" spans="1:2" ht="15" x14ac:dyDescent="0.25">
      <c r="A50" s="28" t="s">
        <v>253</v>
      </c>
      <c r="B50" s="30">
        <v>0.4249</v>
      </c>
    </row>
    <row r="51" spans="1:2" ht="15" x14ac:dyDescent="0.25">
      <c r="A51" s="28" t="s">
        <v>254</v>
      </c>
      <c r="B51" s="31">
        <v>5053.49</v>
      </c>
    </row>
    <row r="52" spans="1:2" ht="15" x14ac:dyDescent="0.25">
      <c r="A52" s="28" t="s">
        <v>255</v>
      </c>
      <c r="B52" s="30">
        <v>0.47610000000000002</v>
      </c>
    </row>
    <row r="53" spans="1:2" ht="15" x14ac:dyDescent="0.25">
      <c r="A53" s="28" t="s">
        <v>256</v>
      </c>
      <c r="B53" s="31">
        <v>1050.92</v>
      </c>
    </row>
    <row r="54" spans="1:2" ht="15" x14ac:dyDescent="0.25">
      <c r="A54" s="28" t="s">
        <v>257</v>
      </c>
      <c r="B54" s="30">
        <v>9.9000000000000005E-2</v>
      </c>
    </row>
    <row r="55" spans="1:2" ht="15" x14ac:dyDescent="0.25">
      <c r="A55" s="28" t="s">
        <v>258</v>
      </c>
      <c r="B55" s="31">
        <v>10614.3</v>
      </c>
    </row>
    <row r="56" spans="1:2" ht="15" x14ac:dyDescent="0.25">
      <c r="A56" s="28" t="s">
        <v>259</v>
      </c>
      <c r="B56" s="31">
        <v>3205.9</v>
      </c>
    </row>
    <row r="57" spans="1:2" ht="15" x14ac:dyDescent="0.25">
      <c r="A57" s="28" t="s">
        <v>260</v>
      </c>
      <c r="B57" s="30">
        <v>0.75490000000000002</v>
      </c>
    </row>
    <row r="58" spans="1:2" ht="15" x14ac:dyDescent="0.25">
      <c r="A58" s="28" t="s">
        <v>261</v>
      </c>
      <c r="B58" s="30">
        <v>0.56789999999999996</v>
      </c>
    </row>
    <row r="59" spans="1:2" ht="15" x14ac:dyDescent="0.25">
      <c r="A59" s="28" t="s">
        <v>262</v>
      </c>
      <c r="B59" s="30">
        <v>0.2172</v>
      </c>
    </row>
    <row r="60" spans="1:2" ht="15" x14ac:dyDescent="0.25">
      <c r="A60" s="28" t="s">
        <v>263</v>
      </c>
      <c r="B60" s="30">
        <v>0.1648</v>
      </c>
    </row>
    <row r="61" spans="1:2" ht="15" x14ac:dyDescent="0.25">
      <c r="A61" s="28" t="s">
        <v>264</v>
      </c>
      <c r="B61" s="30">
        <v>2.9600000000000001E-2</v>
      </c>
    </row>
    <row r="62" spans="1:2" ht="15" x14ac:dyDescent="0.25">
      <c r="A62" s="28" t="s">
        <v>265</v>
      </c>
      <c r="B62" s="30">
        <v>2.0500000000000001E-2</v>
      </c>
    </row>
  </sheetData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 Data</vt:lpstr>
      <vt:lpstr>'District Profile Report'!Print_Area</vt:lpstr>
    </vt:vector>
  </TitlesOfParts>
  <Company>Ohio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erika.farfan</dc:creator>
  <cp:lastModifiedBy>daria.shams</cp:lastModifiedBy>
  <cp:lastPrinted>2011-02-28T16:10:36Z</cp:lastPrinted>
  <dcterms:created xsi:type="dcterms:W3CDTF">2011-02-17T16:09:04Z</dcterms:created>
  <dcterms:modified xsi:type="dcterms:W3CDTF">2013-02-28T15:44:47Z</dcterms:modified>
</cp:coreProperties>
</file>